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ShirovDS\Desktop\Администрация\Экономика\2021\прогноз\"/>
    </mc:Choice>
  </mc:AlternateContent>
  <bookViews>
    <workbookView xWindow="0" yWindow="0" windowWidth="24240" windowHeight="11730" tabRatio="778"/>
  </bookViews>
  <sheets>
    <sheet name="Прогноз 2023" sheetId="14" r:id="rId1"/>
    <sheet name="Приложение 2" sheetId="2" r:id="rId2"/>
    <sheet name="Прил 5 Прогноз по поселениям" sheetId="8" r:id="rId3"/>
  </sheets>
  <definedNames>
    <definedName name="_xlnm.Print_Titles" localSheetId="2">'Прил 5 Прогноз по поселениям'!$A:$A,'Прил 5 Прогноз по поселениям'!$4:$7</definedName>
    <definedName name="_xlnm.Print_Titles" localSheetId="1">'Приложение 2'!$A:$A,'Приложение 2'!$4:$7</definedName>
    <definedName name="_xlnm.Print_Titles" localSheetId="0">'Прогноз 2023'!$6:$8</definedName>
    <definedName name="_xlnm.Print_Area" localSheetId="2">'Прил 5 Прогноз по поселениям'!$A$1:$AQ$11</definedName>
    <definedName name="_xlnm.Print_Area" localSheetId="1">'Приложение 2'!$A$1:$AL$26</definedName>
    <definedName name="_xlnm.Print_Area" localSheetId="0">'Прогноз 2023'!$A$1:$I$162</definedName>
  </definedNames>
  <calcPr calcId="162913"/>
</workbook>
</file>

<file path=xl/calcChain.xml><?xml version="1.0" encoding="utf-8"?>
<calcChain xmlns="http://schemas.openxmlformats.org/spreadsheetml/2006/main">
  <c r="I142" i="14" l="1"/>
  <c r="G142" i="14"/>
  <c r="H142" i="14"/>
  <c r="F142" i="14"/>
  <c r="E142" i="14"/>
  <c r="D142" i="14"/>
  <c r="C142" i="14"/>
  <c r="AL25" i="2" l="1"/>
  <c r="AK25" i="2"/>
  <c r="AJ25" i="2"/>
  <c r="AI25" i="2"/>
  <c r="AH25" i="2"/>
  <c r="AG25" i="2"/>
  <c r="D149" i="14" l="1"/>
  <c r="E149" i="14"/>
  <c r="F149" i="14"/>
  <c r="G149" i="14"/>
  <c r="H149" i="14"/>
  <c r="I149" i="14"/>
  <c r="C149" i="14"/>
  <c r="U26" i="2"/>
  <c r="N26" i="2" l="1"/>
  <c r="M26" i="2"/>
  <c r="L26" i="2"/>
  <c r="K26" i="2"/>
  <c r="J26" i="2"/>
  <c r="I26" i="2"/>
  <c r="H26" i="2"/>
  <c r="G26" i="2"/>
  <c r="F26" i="2"/>
  <c r="E26" i="2"/>
  <c r="D26" i="2"/>
  <c r="C26" i="2"/>
  <c r="AG19" i="2"/>
  <c r="Z26" i="2"/>
  <c r="Y26" i="2"/>
  <c r="X26" i="2"/>
  <c r="W26" i="2"/>
  <c r="V26" i="2"/>
  <c r="H154" i="14"/>
  <c r="G154" i="14"/>
  <c r="F154" i="14"/>
  <c r="E154" i="14"/>
  <c r="D154" i="14"/>
  <c r="C154" i="14"/>
  <c r="I146" i="14"/>
  <c r="E132" i="14"/>
  <c r="AL19" i="2" l="1"/>
  <c r="AL20" i="2"/>
  <c r="AL21" i="2"/>
  <c r="AL22" i="2"/>
  <c r="AL23" i="2"/>
  <c r="AL24" i="2"/>
  <c r="AL18" i="2"/>
  <c r="AK19" i="2"/>
  <c r="AK20" i="2"/>
  <c r="AK21" i="2"/>
  <c r="AK22" i="2"/>
  <c r="AK23" i="2"/>
  <c r="AK24" i="2"/>
  <c r="AK18" i="2"/>
  <c r="AJ19" i="2"/>
  <c r="AJ20" i="2"/>
  <c r="AJ21" i="2"/>
  <c r="AJ22" i="2"/>
  <c r="AJ23" i="2"/>
  <c r="AJ24" i="2"/>
  <c r="AJ18" i="2"/>
  <c r="AI19" i="2"/>
  <c r="AI20" i="2"/>
  <c r="AI21" i="2"/>
  <c r="AI22" i="2"/>
  <c r="AI23" i="2"/>
  <c r="AI24" i="2"/>
  <c r="AI18" i="2"/>
  <c r="AH18" i="2"/>
  <c r="AH20" i="2"/>
  <c r="AH21" i="2"/>
  <c r="AH22" i="2"/>
  <c r="AH23" i="2"/>
  <c r="AH24" i="2"/>
  <c r="AH19" i="2"/>
  <c r="AG20" i="2"/>
  <c r="AG21" i="2"/>
  <c r="AG22" i="2"/>
  <c r="AG23" i="2"/>
  <c r="AG24" i="2"/>
  <c r="AG18" i="2"/>
  <c r="D79" i="14"/>
  <c r="AL15" i="2" l="1"/>
  <c r="AK15" i="2"/>
  <c r="AJ15" i="2"/>
  <c r="AI15" i="2"/>
  <c r="AH15" i="2"/>
  <c r="AG15" i="2"/>
  <c r="AL14" i="2"/>
  <c r="AK14" i="2"/>
  <c r="AJ14" i="2"/>
  <c r="AI14" i="2"/>
  <c r="AH14" i="2"/>
  <c r="AG14" i="2"/>
  <c r="AL13" i="2"/>
  <c r="AK13" i="2"/>
  <c r="AJ13" i="2"/>
  <c r="AI13" i="2"/>
  <c r="AH13" i="2"/>
  <c r="AG13" i="2"/>
  <c r="AL12" i="2"/>
  <c r="AK12" i="2"/>
  <c r="AJ12" i="2"/>
  <c r="AI12" i="2"/>
  <c r="AH12" i="2"/>
  <c r="AG12" i="2"/>
  <c r="AL11" i="2"/>
  <c r="AK11" i="2"/>
  <c r="AJ11" i="2"/>
  <c r="AI11" i="2"/>
  <c r="AH11" i="2"/>
  <c r="AG11" i="2"/>
  <c r="AL10" i="2"/>
  <c r="AL26" i="2" s="1"/>
  <c r="AK10" i="2"/>
  <c r="AK26" i="2" s="1"/>
  <c r="AJ10" i="2"/>
  <c r="AI10" i="2"/>
  <c r="AH10" i="2"/>
  <c r="AH26" i="2" s="1"/>
  <c r="AG10" i="2"/>
  <c r="AG26" i="2" s="1"/>
  <c r="C10" i="14"/>
  <c r="D10" i="14"/>
  <c r="E10" i="14"/>
  <c r="F10" i="14"/>
  <c r="G10" i="14"/>
  <c r="H10" i="14"/>
  <c r="I10" i="14"/>
  <c r="C29" i="14"/>
  <c r="D29" i="14"/>
  <c r="E29" i="14"/>
  <c r="F29" i="14"/>
  <c r="G29" i="14"/>
  <c r="H29" i="14"/>
  <c r="I29" i="14"/>
  <c r="C79" i="14"/>
  <c r="C118" i="14" s="1"/>
  <c r="D118" i="14"/>
  <c r="E79" i="14"/>
  <c r="E118" i="14" s="1"/>
  <c r="F79" i="14"/>
  <c r="F118" i="14" s="1"/>
  <c r="G79" i="14"/>
  <c r="G118" i="14" s="1"/>
  <c r="H79" i="14"/>
  <c r="H118" i="14" s="1"/>
  <c r="I79" i="14"/>
  <c r="I118" i="14" s="1"/>
  <c r="C146" i="14"/>
  <c r="D146" i="14"/>
  <c r="E146" i="14"/>
  <c r="F146" i="14"/>
  <c r="G146" i="14"/>
  <c r="H146" i="14"/>
  <c r="F151" i="14"/>
  <c r="C151" i="14"/>
  <c r="D151" i="14"/>
  <c r="E151" i="14"/>
  <c r="G151" i="14"/>
  <c r="H151" i="14"/>
  <c r="I154" i="14"/>
  <c r="I151" i="14" s="1"/>
  <c r="AI26" i="2" l="1"/>
  <c r="AJ26" i="2"/>
</calcChain>
</file>

<file path=xl/sharedStrings.xml><?xml version="1.0" encoding="utf-8"?>
<sst xmlns="http://schemas.openxmlformats.org/spreadsheetml/2006/main" count="437" uniqueCount="180">
  <si>
    <t>Среднесписочная 
численность работающих (чел.)</t>
  </si>
  <si>
    <t>Выручка от реализации
товаров  (работ, услуг), млн. руб.</t>
  </si>
  <si>
    <t>Индекс промышленного производства</t>
  </si>
  <si>
    <t>Объем инвестиций в основной капитал за счет всех источников -  всего</t>
  </si>
  <si>
    <t>Прочие доходы</t>
  </si>
  <si>
    <t xml:space="preserve">2 вариант </t>
  </si>
  <si>
    <t>экономические показатели</t>
  </si>
  <si>
    <t xml:space="preserve">Прочие - всего </t>
  </si>
  <si>
    <t>Наименование показателя</t>
  </si>
  <si>
    <t>Ед. изм.</t>
  </si>
  <si>
    <t>Итоги развития МО</t>
  </si>
  <si>
    <t>млн.руб.</t>
  </si>
  <si>
    <t>в т.ч. по видам экономической деятельности:</t>
  </si>
  <si>
    <t>%</t>
  </si>
  <si>
    <t>руб.</t>
  </si>
  <si>
    <t>Состояние основных видов экономической деятельности хозяйствующих субъектов МО</t>
  </si>
  <si>
    <t>Валовый выпуск продукции  в сельхозорганизациях</t>
  </si>
  <si>
    <t>Строительство</t>
  </si>
  <si>
    <t>Ввод в действие жилых домов</t>
  </si>
  <si>
    <t>кв. м</t>
  </si>
  <si>
    <t>Введено жилья на душу населения</t>
  </si>
  <si>
    <t>Торговля</t>
  </si>
  <si>
    <t xml:space="preserve">Розничный товарооборот </t>
  </si>
  <si>
    <t xml:space="preserve">Индекс физического объема </t>
  </si>
  <si>
    <t>Малый бизнес</t>
  </si>
  <si>
    <t>ед.</t>
  </si>
  <si>
    <t>тыс.чел.</t>
  </si>
  <si>
    <t>тыс. чел.</t>
  </si>
  <si>
    <t>в том числе:</t>
  </si>
  <si>
    <t>Выплаты социального характера</t>
  </si>
  <si>
    <t>Государственное управление и обеспечение военной безопасности; обязательное социальное обеспечение</t>
  </si>
  <si>
    <t>Добыча полезных ископаемых</t>
  </si>
  <si>
    <t>Обрабатывающие производства</t>
  </si>
  <si>
    <t>Транспорт и связь</t>
  </si>
  <si>
    <t>Образование</t>
  </si>
  <si>
    <t>Здравоохранение и предоставление социальных услуг</t>
  </si>
  <si>
    <t>из них по отраслям социальной сферы:</t>
  </si>
  <si>
    <t>Прочие</t>
  </si>
  <si>
    <t xml:space="preserve">В том числе из общей численности работающих численность работников бюджетной сферы, финансируемой из консолидированного местного бюджета-всего, </t>
  </si>
  <si>
    <t xml:space="preserve">1 вариант </t>
  </si>
  <si>
    <t>финансовые показатели</t>
  </si>
  <si>
    <t>социальные показатели</t>
  </si>
  <si>
    <t>Фонд оплаты труда, млн. руб</t>
  </si>
  <si>
    <t xml:space="preserve">Объем отгруженных товаров, 
выполненных работ и услуг, млн. руб. </t>
  </si>
  <si>
    <t>Приложение 1</t>
  </si>
  <si>
    <t>Приложение 2 к прогнозу</t>
  </si>
  <si>
    <t>Прогноз на:</t>
  </si>
  <si>
    <t>Количество индивидуальных предпринимателей</t>
  </si>
  <si>
    <t>Промышленное производство:</t>
  </si>
  <si>
    <t xml:space="preserve"> в том числе по видам экономической деятельности:</t>
  </si>
  <si>
    <t>Индекс промышленного производства - всего***:</t>
  </si>
  <si>
    <t>Прибыль (убыток) до налогообложения, 
млн. руб.</t>
  </si>
  <si>
    <t>Среднемесячная заработная плата, руб</t>
  </si>
  <si>
    <t>Число действующих микропредприятий - всего</t>
  </si>
  <si>
    <t>Среднемесячная начисленная заработная плата работников малых предприятий (с учетом микропредприятий)</t>
  </si>
  <si>
    <t>Уд. вес выручки предприятий малого бизнеса (с учетом микропредприятий) в выручке  в целом по МО</t>
  </si>
  <si>
    <t xml:space="preserve">В том числе из общей численности работающих численность работников малых предприятий (с учетом микропредприятий)-всего, </t>
  </si>
  <si>
    <t>Среднесписочная численность работников (без внешних совместителей) по полному кругу организаций,</t>
  </si>
  <si>
    <t xml:space="preserve">Фонд начисленной заработной платы по полному кругу организаций, </t>
  </si>
  <si>
    <t>Фонд начисленной заработной платы работников малых предприятий (с учетом микропредприятий)</t>
  </si>
  <si>
    <t>Среднемесячная начисленная заработная плата (без выплат социального характера) по полному кругу организаций,</t>
  </si>
  <si>
    <t xml:space="preserve">Выручка от реализации продукции, работ, услуг (в действующих ценах) по полному кругу организаций, </t>
  </si>
  <si>
    <t xml:space="preserve">Выручка от реализации продукции, работ, услуг (в действующих ценах) предприятий малого бизнеса (с учетом микропредприятий) </t>
  </si>
  <si>
    <t>Уд. вес выручки предприятий микропредприятий в выручке  в целом по МО</t>
  </si>
  <si>
    <t>Фонд начисленной заработной платы работников сельского хозяйства</t>
  </si>
  <si>
    <t>Диагностика состояния экономики и предприятий муниципального образования</t>
  </si>
  <si>
    <t xml:space="preserve">Демография, трудовые ресурсы и уровень жизни населения </t>
  </si>
  <si>
    <t>Численность постоянного населения - всего</t>
  </si>
  <si>
    <t>Уровень регистрируемой безработицы (к трудоспособному населению)</t>
  </si>
  <si>
    <t>Фонд начисленной заработной платы работников бюджетной сферы</t>
  </si>
  <si>
    <t>…</t>
  </si>
  <si>
    <t>Прибыль прибыльных предприятий (с учетом предприятий малого бизнеса)</t>
  </si>
  <si>
    <t>Наименование поселения</t>
  </si>
  <si>
    <t>Фонд оплаты труда, млн. руб.</t>
  </si>
  <si>
    <t>Среднесписочная численность работающих, чел.</t>
  </si>
  <si>
    <t>Выручка от реализации товаров (работ, услуг), млн. руб.</t>
  </si>
  <si>
    <t>* В целом по муниципальному району заполняется сумма показателей по городским и сельским поселениям. Значение каждого показателя в целом по району должны соответствовать значению показателя указанному в сводной форме "Прогноза".</t>
  </si>
  <si>
    <t>ИТОГО по району*</t>
  </si>
  <si>
    <t>Индивидуальные предприниматели</t>
  </si>
  <si>
    <t>Малые предприятия</t>
  </si>
  <si>
    <t>Микропредприятия</t>
  </si>
  <si>
    <t>Валовый совокупный доход (сумма ФОТ, выплат соцхарактера, прочих доходов)</t>
  </si>
  <si>
    <t>Земельный налог</t>
  </si>
  <si>
    <t>Налог на имущество физических лиц</t>
  </si>
  <si>
    <t>Единый налог на вмененный доход</t>
  </si>
  <si>
    <t>Налог, взимаемый в связи с применением патентной системы налогообложения</t>
  </si>
  <si>
    <t>1. Налог на доходы физических лиц</t>
  </si>
  <si>
    <t>2. Налоги на имущество:</t>
  </si>
  <si>
    <t>Доходный потенциал (объем налогов, формируемых на территории) - всего:</t>
  </si>
  <si>
    <t>ст.3</t>
  </si>
  <si>
    <t>Число безработных граждан, чел.</t>
  </si>
  <si>
    <t>Количество субъектов малого и среднего предпринимательства (ед.):</t>
  </si>
  <si>
    <t>Доходный потенциал территориии</t>
  </si>
  <si>
    <t>3. Налоги со специальным режимом:</t>
  </si>
  <si>
    <t>из них по категориям работников:</t>
  </si>
  <si>
    <t xml:space="preserve">Среднемесячная начисленная заработная плата работников бюджетной сферы, финансируемой из консолидированного местного бюджета с учетом "дорожных карт" МО - всего, </t>
  </si>
  <si>
    <t>Общая инвентаризационная стоимость строений, помещений и сооружений, по которым предъявлен налог к уплате</t>
  </si>
  <si>
    <t>Число предприятий, зарегистрированных на территории МО - всего, 
ед.</t>
  </si>
  <si>
    <t>в том числе по видам деятельности:</t>
  </si>
  <si>
    <t>Число муниципальных учреждений, ед.</t>
  </si>
  <si>
    <t>Наименование населенного пункта, где осуществляет деятельность предприятие</t>
  </si>
  <si>
    <t xml:space="preserve">Дошкольное образование </t>
  </si>
  <si>
    <t>Основное общее и среднее (полное) общее образование</t>
  </si>
  <si>
    <t>Дополнительное образование детей</t>
  </si>
  <si>
    <t>Деятельность в области спорта</t>
  </si>
  <si>
    <t>Прочая деятельность в области культуры</t>
  </si>
  <si>
    <t>наименование и местоположение предприятия  (по месту регистрации)</t>
  </si>
  <si>
    <t>численность работников, чел.</t>
  </si>
  <si>
    <t>Сельское 
хозяйство</t>
  </si>
  <si>
    <t>Промыш-
ленность</t>
  </si>
  <si>
    <t>Лесо-
заготовки</t>
  </si>
  <si>
    <t>Строи-
тельство</t>
  </si>
  <si>
    <r>
      <t>Основные сведения 
о градообразующем предприятии
(</t>
    </r>
    <r>
      <rPr>
        <b/>
        <sz val="14"/>
        <rFont val="Times New Roman"/>
        <family val="1"/>
        <charset val="204"/>
      </rPr>
      <t>КРИТЕРИИ</t>
    </r>
    <r>
      <rPr>
        <sz val="14"/>
        <rFont val="Times New Roman"/>
        <family val="1"/>
        <charset val="204"/>
      </rPr>
      <t xml:space="preserve"> установлены ст. 169 ФЗ №127 
"О несостоятельности (банкротстве)": численность работников организаций свыше 5 тыс. чел. либо составляет не менее 25% численности работающего населения соответствующего населенного пункта)</t>
    </r>
  </si>
  <si>
    <t xml:space="preserve">Сельское, лесное хозяйство, охота, рыбаловство и рыбоводство, в том числе </t>
  </si>
  <si>
    <t>Растениеводство и животноводство, охота и предоставление соответствующих услуг в этих областях</t>
  </si>
  <si>
    <t>Лесоводство и лесозаготовки</t>
  </si>
  <si>
    <t>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</si>
  <si>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</si>
  <si>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</si>
  <si>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 xml:space="preserve">Торговля оптовая и розничная; ремонт автотранспортных средств и мотоциклов </t>
  </si>
  <si>
    <t>Добыча полезных ископаемых (В):</t>
  </si>
  <si>
    <t xml:space="preserve">Объем отгруженных товаров собственного производства, выполненных работ и услуг </t>
  </si>
  <si>
    <t>Обрабатывающие производства (С):</t>
  </si>
  <si>
    <t>Обеспечение электрической энергией, газом и паром; кондиционирование воздуха (D):</t>
  </si>
  <si>
    <t>Объем отгруженных товаров собственного производства, выполненных работ и услуг</t>
  </si>
  <si>
    <t>Водоснабжение; водоотведение, организация сбора и утилизации отходов, деятельность по ликвидации загрязнений  (Е):</t>
  </si>
  <si>
    <t>Сельское, лесное хозяйство, охота, рыбаловство и рыбоводство:</t>
  </si>
  <si>
    <t>Индекс производства продукции в сельхозорганизациях</t>
  </si>
  <si>
    <t>Строительство:</t>
  </si>
  <si>
    <t>Объем работ</t>
  </si>
  <si>
    <t>Транспортировка и хранение:</t>
  </si>
  <si>
    <t>Грузооборот</t>
  </si>
  <si>
    <t>тыс.т/км</t>
  </si>
  <si>
    <t>Пассажирооборот</t>
  </si>
  <si>
    <t>тыс. пас/км</t>
  </si>
  <si>
    <t>Торговля оптовая и розничная; ремонт автотранспортных средств и мотоциклов</t>
  </si>
  <si>
    <t>Число действующих малых предприятий - всего</t>
  </si>
  <si>
    <t>в том числе предприятия:</t>
  </si>
  <si>
    <t>Торговля оптовая и розничная; ремонт автотранспортных средств и мотоциклов (G) - всего</t>
  </si>
  <si>
    <t>ВСЕГО по муниципальному образованию</t>
  </si>
  <si>
    <t>Транспортировка и хранение</t>
  </si>
  <si>
    <t>Деятельность в области информации и связи</t>
  </si>
  <si>
    <t>Деятельность в области спорта, отдыха и развлечений</t>
  </si>
  <si>
    <t>,,,</t>
  </si>
  <si>
    <t>Деятельность в области культуры, спорта, организации досуга и развлечений, в том числе:</t>
  </si>
  <si>
    <t>Факт 
2018 года</t>
  </si>
  <si>
    <t>2021 год</t>
  </si>
  <si>
    <t>2022 год</t>
  </si>
  <si>
    <t>Факт 
2018 г.</t>
  </si>
  <si>
    <t>2022 г.</t>
  </si>
  <si>
    <t>2021 г.</t>
  </si>
  <si>
    <t>Объем отгруженных товаров собственного производства, выполненных работ и услуг собственными силами (В+C+D+E)</t>
  </si>
  <si>
    <t>ООО "ОКЕАН"</t>
  </si>
  <si>
    <t>рп. Средний</t>
  </si>
  <si>
    <t>ООО "ПАЛЛАДА"</t>
  </si>
  <si>
    <t>ООО "ЛАДЕЛЬ"</t>
  </si>
  <si>
    <t>ООО "Альянс"</t>
  </si>
  <si>
    <t>Администрация городского поселения Среднинского муниципального образования</t>
  </si>
  <si>
    <t>войсковые части</t>
  </si>
  <si>
    <t>Муниципальное бюджетное Общеобразовательное учреждение "Белая Средняя Общеобразовательная Школа"</t>
  </si>
  <si>
    <t>Муниципальное бюджетное учреждение Дополнительного Образования "Детская Школа Искусств Рабочего Поселка Средний"</t>
  </si>
  <si>
    <t>Областное государственное бюджетное учреждение здравоохранения "Амбулатория п. Средний"</t>
  </si>
  <si>
    <t>Муниципальное бюджетное Общеобразовательное дошкольное учреждение "д/с №28"</t>
  </si>
  <si>
    <t>ГП МО РФ</t>
  </si>
  <si>
    <t>Согласовано</t>
  </si>
  <si>
    <t>________________________________________________</t>
  </si>
  <si>
    <t>Факт 
2019 года</t>
  </si>
  <si>
    <t>Оценка 
2020 года</t>
  </si>
  <si>
    <t>Форма прогноза 
до 2023 г.</t>
  </si>
  <si>
    <t>2023 год</t>
  </si>
  <si>
    <t>Факт 
2019 г.</t>
  </si>
  <si>
    <t>Оценка 
2020 г.</t>
  </si>
  <si>
    <t>2023 г.</t>
  </si>
  <si>
    <t>Прогноз на 2021-2023 гг.</t>
  </si>
  <si>
    <t>Отдельные показатели прогноза развития муниципальных образований поселенческого уровня на 2021-2023 годы*</t>
  </si>
  <si>
    <t>Оценка 2020 г.</t>
  </si>
  <si>
    <t>Прогноз социально-экономического развития Среднинского муниципального образования  на 2021-2023 гг.</t>
  </si>
  <si>
    <t>Прочие выплаты</t>
  </si>
  <si>
    <t>Главный специалист по экономической политике - контрактный управляющий</t>
  </si>
  <si>
    <t>Д.С. Щиров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</si>
</sst>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00"/>
    <numFmt numFmtId="166" formatCode="#,##0.0"/>
  </numFmts>
  <fonts count="28" x14ac:knownFonts="1">
    <font>
      <sz val="10"/>
      <name val="Arial Cyr"/>
      <charset val="204"/>
    </font>
    <font>
      <sz val="14"/>
      <name val="Arial Cyr"/>
      <charset val="204"/>
    </font>
    <font>
      <b/>
      <sz val="14"/>
      <name val="Arial Cyr"/>
      <family val="2"/>
      <charset val="204"/>
    </font>
    <font>
      <b/>
      <sz val="14"/>
      <name val="Times New Roman"/>
      <family val="1"/>
      <charset val="204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  <charset val="204"/>
    </font>
    <font>
      <b/>
      <u/>
      <sz val="14"/>
      <name val="Times New Roman"/>
      <family val="1"/>
    </font>
    <font>
      <u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charset val="204"/>
    </font>
    <font>
      <b/>
      <sz val="12"/>
      <name val="Times New Roman"/>
      <family val="1"/>
    </font>
    <font>
      <b/>
      <u/>
      <sz val="14"/>
      <name val="Times New Roman"/>
      <family val="1"/>
      <charset val="204"/>
    </font>
    <font>
      <b/>
      <sz val="16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4"/>
      <name val="Arial Cyr"/>
      <charset val="204"/>
    </font>
    <font>
      <i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0"/>
      <name val="Times New Roman CYR"/>
      <charset val="204"/>
    </font>
    <font>
      <b/>
      <sz val="10"/>
      <name val="Arial Cyr"/>
      <charset val="204"/>
    </font>
    <font>
      <sz val="14"/>
      <color rgb="FFFF000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23"/>
      </top>
      <bottom style="dashed">
        <color indexed="23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23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23"/>
      </bottom>
      <diagonal/>
    </border>
    <border>
      <left style="thin">
        <color indexed="64"/>
      </left>
      <right/>
      <top style="dashed">
        <color indexed="23"/>
      </top>
      <bottom style="dashed">
        <color indexed="2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ashed">
        <color indexed="2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55"/>
      </top>
      <bottom style="dashed">
        <color indexed="23"/>
      </bottom>
      <diagonal/>
    </border>
    <border>
      <left style="thin">
        <color indexed="64"/>
      </left>
      <right style="thin">
        <color indexed="64"/>
      </right>
      <top style="dashed">
        <color indexed="23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2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0">
    <xf numFmtId="0" fontId="0" fillId="0" borderId="0" xfId="0"/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14" fillId="0" borderId="0" xfId="0" applyFont="1" applyAlignment="1">
      <alignment vertical="center"/>
    </xf>
    <xf numFmtId="0" fontId="19" fillId="0" borderId="3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righ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0" xfId="0" applyFont="1"/>
    <xf numFmtId="0" fontId="6" fillId="0" borderId="1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164" fontId="1" fillId="0" borderId="3" xfId="0" applyNumberFormat="1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49" fontId="10" fillId="0" borderId="3" xfId="0" applyNumberFormat="1" applyFont="1" applyFill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wrapText="1"/>
    </xf>
    <xf numFmtId="0" fontId="5" fillId="0" borderId="3" xfId="0" applyFont="1" applyBorder="1" applyAlignment="1">
      <alignment horizontal="left"/>
    </xf>
    <xf numFmtId="0" fontId="5" fillId="0" borderId="3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3" xfId="0" applyFont="1" applyBorder="1" applyAlignment="1">
      <alignment horizontal="right" wrapText="1"/>
    </xf>
    <xf numFmtId="0" fontId="7" fillId="0" borderId="3" xfId="0" applyFont="1" applyFill="1" applyBorder="1" applyAlignment="1">
      <alignment horizontal="left" wrapText="1"/>
    </xf>
    <xf numFmtId="0" fontId="5" fillId="0" borderId="3" xfId="0" applyFont="1" applyFill="1" applyBorder="1" applyAlignment="1">
      <alignment horizontal="justify" wrapText="1"/>
    </xf>
    <xf numFmtId="0" fontId="5" fillId="0" borderId="3" xfId="0" applyFont="1" applyFill="1" applyBorder="1" applyAlignment="1">
      <alignment horizontal="justify" vertical="center" wrapText="1"/>
    </xf>
    <xf numFmtId="0" fontId="5" fillId="0" borderId="3" xfId="0" applyFont="1" applyBorder="1" applyAlignment="1">
      <alignment horizontal="justify"/>
    </xf>
    <xf numFmtId="0" fontId="5" fillId="0" borderId="3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righ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24" fillId="0" borderId="15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24" fillId="0" borderId="1" xfId="0" applyFont="1" applyBorder="1" applyAlignment="1">
      <alignment vertical="center" wrapText="1"/>
    </xf>
    <xf numFmtId="0" fontId="0" fillId="0" borderId="1" xfId="0" applyBorder="1"/>
    <xf numFmtId="0" fontId="23" fillId="0" borderId="3" xfId="0" applyFont="1" applyBorder="1" applyAlignment="1">
      <alignment vertical="center" wrapText="1"/>
    </xf>
    <xf numFmtId="0" fontId="23" fillId="0" borderId="16" xfId="0" applyFont="1" applyBorder="1" applyAlignment="1">
      <alignment vertical="center" wrapText="1"/>
    </xf>
    <xf numFmtId="0" fontId="5" fillId="0" borderId="16" xfId="0" applyFont="1" applyBorder="1" applyAlignment="1">
      <alignment horizontal="center" vertical="center"/>
    </xf>
    <xf numFmtId="0" fontId="0" fillId="0" borderId="2" xfId="0" applyBorder="1"/>
    <xf numFmtId="0" fontId="21" fillId="0" borderId="3" xfId="0" applyFont="1" applyBorder="1" applyAlignment="1">
      <alignment vertical="center" wrapText="1"/>
    </xf>
    <xf numFmtId="0" fontId="25" fillId="0" borderId="0" xfId="0" applyFont="1" applyFill="1" applyBorder="1" applyAlignment="1">
      <alignment horizontal="center" vertical="center"/>
    </xf>
    <xf numFmtId="0" fontId="0" fillId="0" borderId="0" xfId="0" applyBorder="1"/>
    <xf numFmtId="0" fontId="12" fillId="0" borderId="0" xfId="0" applyFont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14" fillId="0" borderId="1" xfId="0" applyFont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14" fillId="2" borderId="10" xfId="0" applyFont="1" applyFill="1" applyBorder="1" applyAlignment="1">
      <alignment vertical="center"/>
    </xf>
    <xf numFmtId="0" fontId="14" fillId="2" borderId="5" xfId="0" applyFont="1" applyFill="1" applyBorder="1" applyAlignment="1">
      <alignment vertical="center"/>
    </xf>
    <xf numFmtId="0" fontId="14" fillId="2" borderId="9" xfId="0" applyFont="1" applyFill="1" applyBorder="1" applyAlignment="1">
      <alignment vertical="center"/>
    </xf>
    <xf numFmtId="0" fontId="1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left" vertical="center" wrapText="1"/>
    </xf>
    <xf numFmtId="0" fontId="6" fillId="0" borderId="6" xfId="0" applyFont="1" applyBorder="1" applyAlignment="1">
      <alignment horizontal="justify" vertical="center" wrapText="1"/>
    </xf>
    <xf numFmtId="0" fontId="18" fillId="0" borderId="0" xfId="0" applyFont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26" fillId="0" borderId="0" xfId="0" applyFont="1"/>
    <xf numFmtId="4" fontId="22" fillId="4" borderId="16" xfId="0" applyNumberFormat="1" applyFont="1" applyFill="1" applyBorder="1" applyAlignment="1" applyProtection="1">
      <alignment horizontal="left" vertical="center" wrapText="1"/>
      <protection locked="0"/>
    </xf>
    <xf numFmtId="4" fontId="22" fillId="4" borderId="6" xfId="0" applyNumberFormat="1" applyFont="1" applyFill="1" applyBorder="1" applyAlignment="1" applyProtection="1">
      <alignment horizontal="left" vertical="center" wrapText="1"/>
      <protection locked="0"/>
    </xf>
    <xf numFmtId="4" fontId="27" fillId="4" borderId="3" xfId="0" applyNumberFormat="1" applyFont="1" applyFill="1" applyBorder="1" applyAlignment="1" applyProtection="1">
      <alignment horizontal="left" vertical="center" wrapText="1"/>
      <protection locked="0"/>
    </xf>
    <xf numFmtId="4" fontId="1" fillId="4" borderId="3" xfId="0" applyNumberFormat="1" applyFont="1" applyFill="1" applyBorder="1" applyAlignment="1" applyProtection="1">
      <alignment horizontal="left" vertical="center" wrapText="1"/>
      <protection locked="0"/>
    </xf>
    <xf numFmtId="4" fontId="1" fillId="4" borderId="7" xfId="0" applyNumberFormat="1" applyFont="1" applyFill="1" applyBorder="1" applyAlignment="1" applyProtection="1">
      <alignment horizontal="left" vertical="center" wrapText="1"/>
      <protection locked="0"/>
    </xf>
    <xf numFmtId="4" fontId="1" fillId="4" borderId="15" xfId="0" applyNumberFormat="1" applyFont="1" applyFill="1" applyBorder="1" applyAlignment="1" applyProtection="1">
      <alignment horizontal="left" vertical="center" wrapText="1"/>
      <protection locked="0"/>
    </xf>
    <xf numFmtId="4" fontId="1" fillId="4" borderId="6" xfId="0" applyNumberFormat="1" applyFont="1" applyFill="1" applyBorder="1" applyAlignment="1" applyProtection="1">
      <alignment horizontal="left" vertical="center" wrapText="1"/>
      <protection locked="0"/>
    </xf>
    <xf numFmtId="0" fontId="5" fillId="4" borderId="3" xfId="0" applyFont="1" applyFill="1" applyBorder="1" applyAlignment="1">
      <alignment horizontal="center"/>
    </xf>
    <xf numFmtId="10" fontId="22" fillId="4" borderId="3" xfId="0" applyNumberFormat="1" applyFont="1" applyFill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>
      <alignment horizontal="center" vertical="center"/>
    </xf>
    <xf numFmtId="3" fontId="1" fillId="4" borderId="3" xfId="0" applyNumberFormat="1" applyFont="1" applyFill="1" applyBorder="1" applyAlignment="1" applyProtection="1">
      <alignment horizontal="left" vertical="center" wrapText="1"/>
      <protection locked="0"/>
    </xf>
    <xf numFmtId="165" fontId="1" fillId="4" borderId="3" xfId="0" applyNumberFormat="1" applyFont="1" applyFill="1" applyBorder="1" applyAlignment="1" applyProtection="1">
      <alignment horizontal="left" vertical="center" wrapText="1"/>
      <protection locked="0"/>
    </xf>
    <xf numFmtId="4" fontId="1" fillId="4" borderId="8" xfId="0" applyNumberFormat="1" applyFont="1" applyFill="1" applyBorder="1" applyAlignment="1" applyProtection="1">
      <alignment horizontal="left" vertical="center" wrapText="1"/>
      <protection locked="0"/>
    </xf>
    <xf numFmtId="165" fontId="1" fillId="4" borderId="7" xfId="0" applyNumberFormat="1" applyFont="1" applyFill="1" applyBorder="1" applyAlignment="1" applyProtection="1">
      <alignment horizontal="left" vertical="center" wrapText="1"/>
      <protection locked="0"/>
    </xf>
    <xf numFmtId="4" fontId="1" fillId="4" borderId="12" xfId="0" applyNumberFormat="1" applyFont="1" applyFill="1" applyBorder="1" applyAlignment="1" applyProtection="1">
      <alignment horizontal="left" vertical="center" wrapText="1"/>
      <protection locked="0"/>
    </xf>
    <xf numFmtId="10" fontId="22" fillId="4" borderId="6" xfId="0" applyNumberFormat="1" applyFont="1" applyFill="1" applyBorder="1" applyAlignment="1" applyProtection="1">
      <alignment horizontal="left" vertical="center" wrapText="1"/>
      <protection locked="0"/>
    </xf>
    <xf numFmtId="0" fontId="4" fillId="0" borderId="6" xfId="0" applyFont="1" applyBorder="1" applyAlignment="1">
      <alignment horizontal="center" vertical="center"/>
    </xf>
    <xf numFmtId="10" fontId="1" fillId="4" borderId="3" xfId="0" applyNumberFormat="1" applyFont="1" applyFill="1" applyBorder="1" applyAlignment="1" applyProtection="1">
      <alignment horizontal="left" vertical="center" wrapText="1"/>
      <protection locked="0"/>
    </xf>
    <xf numFmtId="3" fontId="22" fillId="4" borderId="3" xfId="0" applyNumberFormat="1" applyFont="1" applyFill="1" applyBorder="1" applyAlignment="1" applyProtection="1">
      <alignment horizontal="left" vertical="center" wrapText="1"/>
      <protection locked="0"/>
    </xf>
    <xf numFmtId="0" fontId="22" fillId="5" borderId="3" xfId="0" applyFont="1" applyFill="1" applyBorder="1" applyAlignment="1">
      <alignment horizontal="left" vertical="center" wrapText="1"/>
    </xf>
    <xf numFmtId="0" fontId="8" fillId="5" borderId="3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left" vertical="center" wrapText="1"/>
    </xf>
    <xf numFmtId="4" fontId="1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5" borderId="3" xfId="0" applyFont="1" applyFill="1" applyBorder="1" applyAlignment="1">
      <alignment horizontal="left" vertical="center" wrapText="1"/>
    </xf>
    <xf numFmtId="0" fontId="5" fillId="5" borderId="3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left" vertical="center" wrapText="1"/>
    </xf>
    <xf numFmtId="0" fontId="9" fillId="5" borderId="3" xfId="0" applyFont="1" applyFill="1" applyBorder="1" applyAlignment="1">
      <alignment horizontal="center" vertical="center"/>
    </xf>
    <xf numFmtId="49" fontId="17" fillId="5" borderId="3" xfId="0" applyNumberFormat="1" applyFont="1" applyFill="1" applyBorder="1" applyAlignment="1">
      <alignment horizontal="left" vertical="center" wrapText="1"/>
    </xf>
    <xf numFmtId="10" fontId="1" fillId="4" borderId="8" xfId="0" applyNumberFormat="1" applyFont="1" applyFill="1" applyBorder="1" applyAlignment="1" applyProtection="1">
      <alignment horizontal="left" vertical="center" wrapText="1"/>
      <protection locked="0"/>
    </xf>
    <xf numFmtId="0" fontId="17" fillId="5" borderId="3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left" vertical="center" wrapText="1"/>
    </xf>
    <xf numFmtId="10" fontId="11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3" xfId="0" applyFont="1" applyBorder="1" applyAlignment="1">
      <alignment horizontal="center" vertical="center" wrapText="1"/>
    </xf>
    <xf numFmtId="166" fontId="1" fillId="3" borderId="3" xfId="0" applyNumberFormat="1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17" fillId="5" borderId="7" xfId="0" applyFont="1" applyFill="1" applyBorder="1" applyAlignment="1">
      <alignment horizontal="left" vertical="center" wrapText="1"/>
    </xf>
    <xf numFmtId="4" fontId="1" fillId="4" borderId="6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0" fontId="22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 applyProtection="1">
      <alignment horizontal="left" vertical="center"/>
      <protection locked="0"/>
    </xf>
    <xf numFmtId="0" fontId="14" fillId="4" borderId="11" xfId="0" applyFont="1" applyFill="1" applyBorder="1" applyAlignment="1" applyProtection="1">
      <alignment horizontal="left" vertical="center"/>
      <protection locked="0"/>
    </xf>
    <xf numFmtId="0" fontId="14" fillId="4" borderId="26" xfId="0" applyFont="1" applyFill="1" applyBorder="1" applyAlignment="1" applyProtection="1">
      <alignment horizontal="center" vertical="center"/>
      <protection locked="0"/>
    </xf>
    <xf numFmtId="0" fontId="14" fillId="4" borderId="1" xfId="0" applyFont="1" applyFill="1" applyBorder="1" applyAlignment="1" applyProtection="1">
      <alignment horizontal="center" vertical="center"/>
      <protection locked="0"/>
    </xf>
    <xf numFmtId="0" fontId="14" fillId="4" borderId="13" xfId="0" applyFont="1" applyFill="1" applyBorder="1" applyAlignment="1" applyProtection="1">
      <alignment horizontal="center" vertical="center"/>
      <protection locked="0"/>
    </xf>
    <xf numFmtId="0" fontId="3" fillId="4" borderId="14" xfId="0" applyFont="1" applyFill="1" applyBorder="1" applyAlignment="1" applyProtection="1">
      <alignment vertical="center" wrapText="1"/>
      <protection locked="0"/>
    </xf>
    <xf numFmtId="4" fontId="3" fillId="4" borderId="9" xfId="0" applyNumberFormat="1" applyFont="1" applyFill="1" applyBorder="1" applyAlignment="1" applyProtection="1">
      <alignment horizontal="center" vertical="center" wrapText="1"/>
      <protection locked="0"/>
    </xf>
    <xf numFmtId="4" fontId="3" fillId="4" borderId="14" xfId="0" applyNumberFormat="1" applyFont="1" applyFill="1" applyBorder="1" applyAlignment="1" applyProtection="1">
      <alignment horizontal="center" vertical="center" wrapText="1"/>
      <protection locked="0"/>
    </xf>
    <xf numFmtId="3" fontId="11" fillId="4" borderId="22" xfId="0" applyNumberFormat="1" applyFont="1" applyFill="1" applyBorder="1" applyAlignment="1" applyProtection="1">
      <alignment horizontal="center" vertical="center" wrapText="1"/>
      <protection locked="0"/>
    </xf>
    <xf numFmtId="3" fontId="3" fillId="4" borderId="9" xfId="0" applyNumberFormat="1" applyFont="1" applyFill="1" applyBorder="1" applyAlignment="1" applyProtection="1">
      <alignment horizontal="center" vertical="center" wrapText="1"/>
      <protection locked="0"/>
    </xf>
    <xf numFmtId="3" fontId="3" fillId="4" borderId="14" xfId="0" applyNumberFormat="1" applyFont="1" applyFill="1" applyBorder="1" applyAlignment="1" applyProtection="1">
      <alignment horizontal="center" vertical="center" wrapText="1"/>
      <protection locked="0"/>
    </xf>
    <xf numFmtId="3" fontId="0" fillId="4" borderId="22" xfId="0" applyNumberFormat="1" applyFill="1" applyBorder="1" applyAlignment="1" applyProtection="1">
      <alignment horizontal="center" vertical="center"/>
      <protection locked="0"/>
    </xf>
    <xf numFmtId="3" fontId="0" fillId="4" borderId="14" xfId="0" applyNumberFormat="1" applyFill="1" applyBorder="1" applyAlignment="1" applyProtection="1">
      <alignment horizontal="center" vertical="center"/>
      <protection locked="0"/>
    </xf>
    <xf numFmtId="0" fontId="0" fillId="4" borderId="22" xfId="0" applyFill="1" applyBorder="1" applyAlignment="1" applyProtection="1">
      <alignment wrapText="1"/>
      <protection locked="0"/>
    </xf>
    <xf numFmtId="3" fontId="0" fillId="4" borderId="14" xfId="0" applyNumberFormat="1" applyFill="1" applyBorder="1" applyProtection="1">
      <protection locked="0"/>
    </xf>
    <xf numFmtId="3" fontId="0" fillId="4" borderId="27" xfId="0" applyNumberFormat="1" applyFill="1" applyBorder="1" applyAlignment="1" applyProtection="1">
      <alignment horizontal="center" vertical="center"/>
      <protection locked="0"/>
    </xf>
    <xf numFmtId="3" fontId="11" fillId="4" borderId="9" xfId="0" applyNumberFormat="1" applyFont="1" applyFill="1" applyBorder="1" applyAlignment="1" applyProtection="1">
      <alignment horizontal="center" vertical="center" wrapText="1"/>
      <protection locked="0"/>
    </xf>
    <xf numFmtId="3" fontId="0" fillId="4" borderId="9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wrapText="1"/>
    </xf>
    <xf numFmtId="0" fontId="0" fillId="0" borderId="0" xfId="0" applyAlignment="1">
      <alignment horizontal="right"/>
    </xf>
    <xf numFmtId="0" fontId="13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2" fontId="14" fillId="4" borderId="1" xfId="0" applyNumberFormat="1" applyFont="1" applyFill="1" applyBorder="1" applyAlignment="1" applyProtection="1">
      <alignment horizontal="center" vertical="center"/>
      <protection locked="0"/>
    </xf>
    <xf numFmtId="2" fontId="14" fillId="0" borderId="1" xfId="0" applyNumberFormat="1" applyFont="1" applyBorder="1" applyAlignment="1">
      <alignment vertical="center"/>
    </xf>
    <xf numFmtId="4" fontId="3" fillId="4" borderId="3" xfId="0" applyNumberFormat="1" applyFont="1" applyFill="1" applyBorder="1" applyAlignment="1" applyProtection="1">
      <alignment horizontal="left" vertical="center" wrapText="1"/>
      <protection locked="0"/>
    </xf>
    <xf numFmtId="0" fontId="26" fillId="0" borderId="1" xfId="0" applyFont="1" applyBorder="1" applyAlignment="1">
      <alignment wrapText="1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12" fillId="0" borderId="0" xfId="0" applyFont="1" applyFill="1" applyAlignment="1">
      <alignment horizontal="left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16" fillId="0" borderId="0" xfId="0" applyFont="1" applyAlignment="1">
      <alignment horizontal="right" vertical="center" wrapText="1"/>
    </xf>
    <xf numFmtId="0" fontId="0" fillId="0" borderId="0" xfId="0" applyAlignment="1"/>
    <xf numFmtId="0" fontId="13" fillId="2" borderId="23" xfId="0" applyFont="1" applyFill="1" applyBorder="1" applyAlignment="1">
      <alignment horizontal="center" vertical="center" wrapText="1"/>
    </xf>
    <xf numFmtId="0" fontId="13" fillId="2" borderId="25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20" fillId="2" borderId="17" xfId="0" applyFont="1" applyFill="1" applyBorder="1" applyAlignment="1">
      <alignment horizontal="center" vertical="center"/>
    </xf>
    <xf numFmtId="0" fontId="20" fillId="2" borderId="18" xfId="0" applyFont="1" applyFill="1" applyBorder="1" applyAlignment="1">
      <alignment horizontal="center" vertical="center"/>
    </xf>
    <xf numFmtId="0" fontId="20" fillId="2" borderId="1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11" fillId="2" borderId="21" xfId="0" applyFont="1" applyFill="1" applyBorder="1" applyAlignment="1">
      <alignment horizontal="center" vertical="center" wrapText="1"/>
    </xf>
    <xf numFmtId="0" fontId="11" fillId="2" borderId="23" xfId="0" applyFont="1" applyFill="1" applyBorder="1" applyAlignment="1">
      <alignment horizontal="center" vertical="center" wrapText="1"/>
    </xf>
    <xf numFmtId="0" fontId="11" fillId="2" borderId="24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  <pageSetUpPr fitToPage="1"/>
  </sheetPr>
  <dimension ref="A1:N162"/>
  <sheetViews>
    <sheetView tabSelected="1" view="pageBreakPreview" zoomScale="75" zoomScaleNormal="75" workbookViewId="0">
      <pane ySplit="8" topLeftCell="A156" activePane="bottomLeft" state="frozen"/>
      <selection pane="bottomLeft" activeCell="C163" sqref="C163"/>
    </sheetView>
  </sheetViews>
  <sheetFormatPr defaultRowHeight="12.75" x14ac:dyDescent="0.2"/>
  <cols>
    <col min="1" max="1" width="74.7109375" customWidth="1"/>
    <col min="2" max="2" width="15.140625" customWidth="1"/>
    <col min="3" max="3" width="13.85546875" customWidth="1"/>
    <col min="4" max="4" width="14.140625" customWidth="1"/>
    <col min="5" max="5" width="13.42578125" customWidth="1"/>
    <col min="6" max="6" width="14" bestFit="1" customWidth="1"/>
    <col min="7" max="7" width="13.7109375" bestFit="1" customWidth="1"/>
    <col min="8" max="9" width="13.85546875" bestFit="1" customWidth="1"/>
  </cols>
  <sheetData>
    <row r="1" spans="1:9" ht="37.15" customHeight="1" x14ac:dyDescent="0.2">
      <c r="A1" s="148" t="s">
        <v>164</v>
      </c>
      <c r="B1" s="148"/>
      <c r="C1" s="148"/>
      <c r="D1" s="148"/>
      <c r="E1" s="148"/>
      <c r="F1" s="148"/>
      <c r="H1" s="146" t="s">
        <v>44</v>
      </c>
      <c r="I1" s="146"/>
    </row>
    <row r="2" spans="1:9" ht="39" customHeight="1" x14ac:dyDescent="0.2">
      <c r="A2" s="73" t="s">
        <v>165</v>
      </c>
      <c r="B2" s="73"/>
      <c r="C2" s="73"/>
      <c r="D2" s="73"/>
      <c r="E2" s="73"/>
      <c r="F2" s="73"/>
      <c r="H2" s="147" t="s">
        <v>168</v>
      </c>
      <c r="I2" s="147"/>
    </row>
    <row r="3" spans="1:9" ht="2.25" customHeight="1" x14ac:dyDescent="0.2">
      <c r="A3" s="1"/>
      <c r="B3" s="2"/>
      <c r="C3" s="1"/>
      <c r="D3" s="1"/>
      <c r="E3" s="74"/>
      <c r="F3" s="74"/>
      <c r="G3" s="74"/>
    </row>
    <row r="4" spans="1:9" ht="51" customHeight="1" x14ac:dyDescent="0.2">
      <c r="A4" s="152" t="s">
        <v>176</v>
      </c>
      <c r="B4" s="152"/>
      <c r="C4" s="152"/>
      <c r="D4" s="152"/>
      <c r="E4" s="152"/>
      <c r="F4" s="152"/>
      <c r="G4" s="152"/>
      <c r="H4" s="152"/>
      <c r="I4" s="152"/>
    </row>
    <row r="5" spans="1:9" ht="2.25" customHeight="1" x14ac:dyDescent="0.2">
      <c r="A5" s="71"/>
      <c r="B5" s="71"/>
      <c r="C5" s="71"/>
      <c r="D5" s="71"/>
      <c r="E5" s="71"/>
      <c r="F5" s="71"/>
      <c r="G5" s="71"/>
    </row>
    <row r="6" spans="1:9" ht="21" customHeight="1" x14ac:dyDescent="0.2">
      <c r="A6" s="149" t="s">
        <v>8</v>
      </c>
      <c r="B6" s="158" t="s">
        <v>9</v>
      </c>
      <c r="C6" s="149" t="s">
        <v>145</v>
      </c>
      <c r="D6" s="149" t="s">
        <v>166</v>
      </c>
      <c r="E6" s="149" t="s">
        <v>167</v>
      </c>
      <c r="F6" s="153" t="s">
        <v>46</v>
      </c>
      <c r="G6" s="154"/>
      <c r="H6" s="154"/>
      <c r="I6" s="157"/>
    </row>
    <row r="7" spans="1:9" ht="33" customHeight="1" x14ac:dyDescent="0.2">
      <c r="A7" s="150"/>
      <c r="B7" s="159"/>
      <c r="C7" s="150"/>
      <c r="D7" s="150"/>
      <c r="E7" s="150"/>
      <c r="F7" s="153" t="s">
        <v>146</v>
      </c>
      <c r="G7" s="154"/>
      <c r="H7" s="155" t="s">
        <v>147</v>
      </c>
      <c r="I7" s="155" t="s">
        <v>169</v>
      </c>
    </row>
    <row r="8" spans="1:9" ht="22.9" customHeight="1" x14ac:dyDescent="0.2">
      <c r="A8" s="151"/>
      <c r="B8" s="160"/>
      <c r="C8" s="151"/>
      <c r="D8" s="151"/>
      <c r="E8" s="151"/>
      <c r="F8" s="67" t="s">
        <v>39</v>
      </c>
      <c r="G8" s="72" t="s">
        <v>5</v>
      </c>
      <c r="H8" s="156"/>
      <c r="I8" s="156"/>
    </row>
    <row r="9" spans="1:9" ht="18.75" x14ac:dyDescent="0.2">
      <c r="A9" s="161" t="s">
        <v>10</v>
      </c>
      <c r="B9" s="162"/>
      <c r="C9" s="162"/>
      <c r="D9" s="162"/>
      <c r="E9" s="162"/>
      <c r="F9" s="162"/>
      <c r="G9" s="162"/>
      <c r="H9" s="162"/>
      <c r="I9" s="162"/>
    </row>
    <row r="10" spans="1:9" ht="39" x14ac:dyDescent="0.2">
      <c r="A10" s="119" t="s">
        <v>61</v>
      </c>
      <c r="B10" s="118" t="s">
        <v>11</v>
      </c>
      <c r="C10" s="117">
        <f t="shared" ref="C10:I10" si="0">C12+C14+C15+C16+C17+C18+C19+C20+C21+C22+C23+C24+C25</f>
        <v>67.986999999999995</v>
      </c>
      <c r="D10" s="117">
        <f t="shared" si="0"/>
        <v>74.105000000000004</v>
      </c>
      <c r="E10" s="117">
        <f t="shared" si="0"/>
        <v>74.105000000000004</v>
      </c>
      <c r="F10" s="117">
        <f t="shared" si="0"/>
        <v>99.498999999999995</v>
      </c>
      <c r="G10" s="117">
        <f t="shared" si="0"/>
        <v>101.986</v>
      </c>
      <c r="H10" s="117">
        <f t="shared" si="0"/>
        <v>106.06</v>
      </c>
      <c r="I10" s="117">
        <f t="shared" si="0"/>
        <v>108.01</v>
      </c>
    </row>
    <row r="11" spans="1:9" ht="18.75" x14ac:dyDescent="0.2">
      <c r="A11" s="38" t="s">
        <v>12</v>
      </c>
      <c r="B11" s="14"/>
      <c r="C11" s="116"/>
      <c r="D11" s="116"/>
      <c r="E11" s="116"/>
      <c r="F11" s="116"/>
      <c r="G11" s="115"/>
      <c r="H11" s="116"/>
      <c r="I11" s="115"/>
    </row>
    <row r="12" spans="1:9" ht="37.5" x14ac:dyDescent="0.2">
      <c r="A12" s="16" t="s">
        <v>113</v>
      </c>
      <c r="B12" s="10" t="s">
        <v>11</v>
      </c>
      <c r="C12" s="98"/>
      <c r="D12" s="98"/>
      <c r="E12" s="98"/>
      <c r="F12" s="98"/>
      <c r="G12" s="98"/>
      <c r="H12" s="98"/>
      <c r="I12" s="98"/>
    </row>
    <row r="13" spans="1:9" ht="37.5" x14ac:dyDescent="0.2">
      <c r="A13" s="17" t="s">
        <v>114</v>
      </c>
      <c r="B13" s="10" t="s">
        <v>11</v>
      </c>
      <c r="C13" s="98"/>
      <c r="D13" s="98"/>
      <c r="E13" s="98"/>
      <c r="F13" s="98"/>
      <c r="G13" s="98"/>
      <c r="H13" s="98"/>
      <c r="I13" s="98"/>
    </row>
    <row r="14" spans="1:9" ht="18.75" x14ac:dyDescent="0.2">
      <c r="A14" s="18" t="s">
        <v>115</v>
      </c>
      <c r="B14" s="10" t="s">
        <v>11</v>
      </c>
      <c r="C14" s="98"/>
      <c r="D14" s="98"/>
      <c r="E14" s="98"/>
      <c r="F14" s="98"/>
      <c r="G14" s="98"/>
      <c r="H14" s="98"/>
      <c r="I14" s="98"/>
    </row>
    <row r="15" spans="1:9" ht="18.75" x14ac:dyDescent="0.2">
      <c r="A15" s="18" t="s">
        <v>116</v>
      </c>
      <c r="B15" s="10" t="s">
        <v>11</v>
      </c>
      <c r="C15" s="98"/>
      <c r="D15" s="98"/>
      <c r="E15" s="98"/>
      <c r="F15" s="98"/>
      <c r="G15" s="98"/>
      <c r="H15" s="98"/>
      <c r="I15" s="98"/>
    </row>
    <row r="16" spans="1:9" ht="18.75" x14ac:dyDescent="0.2">
      <c r="A16" s="18" t="s">
        <v>31</v>
      </c>
      <c r="B16" s="10" t="s">
        <v>11</v>
      </c>
      <c r="C16" s="98"/>
      <c r="D16" s="98"/>
      <c r="E16" s="98"/>
      <c r="F16" s="98"/>
      <c r="G16" s="98"/>
      <c r="H16" s="98"/>
      <c r="I16" s="98"/>
    </row>
    <row r="17" spans="1:9" ht="18.75" x14ac:dyDescent="0.2">
      <c r="A17" s="18" t="s">
        <v>32</v>
      </c>
      <c r="B17" s="10" t="s">
        <v>11</v>
      </c>
      <c r="C17" s="98"/>
      <c r="D17" s="98"/>
      <c r="E17" s="98"/>
      <c r="F17" s="98"/>
      <c r="G17" s="98"/>
      <c r="H17" s="98"/>
      <c r="I17" s="98"/>
    </row>
    <row r="18" spans="1:9" ht="40.5" customHeight="1" x14ac:dyDescent="0.2">
      <c r="A18" s="17" t="s">
        <v>117</v>
      </c>
      <c r="B18" s="10" t="s">
        <v>11</v>
      </c>
      <c r="C18" s="98"/>
      <c r="D18" s="98"/>
      <c r="E18" s="98"/>
      <c r="F18" s="98"/>
      <c r="G18" s="98"/>
      <c r="H18" s="98"/>
      <c r="I18" s="98"/>
    </row>
    <row r="19" spans="1:9" ht="37.5" customHeight="1" x14ac:dyDescent="0.2">
      <c r="A19" s="16" t="s">
        <v>118</v>
      </c>
      <c r="B19" s="10" t="s">
        <v>11</v>
      </c>
      <c r="C19" s="98"/>
      <c r="D19" s="98"/>
      <c r="E19" s="98"/>
      <c r="F19" s="98"/>
      <c r="G19" s="98"/>
      <c r="H19" s="98"/>
      <c r="I19" s="98"/>
    </row>
    <row r="20" spans="1:9" ht="18.75" x14ac:dyDescent="0.2">
      <c r="A20" s="18" t="s">
        <v>17</v>
      </c>
      <c r="B20" s="10" t="s">
        <v>11</v>
      </c>
      <c r="C20" s="98"/>
      <c r="D20" s="98"/>
      <c r="E20" s="98"/>
      <c r="F20" s="98"/>
      <c r="G20" s="98"/>
      <c r="H20" s="98"/>
      <c r="I20" s="98"/>
    </row>
    <row r="21" spans="1:9" ht="37.5" x14ac:dyDescent="0.2">
      <c r="A21" s="16" t="s">
        <v>119</v>
      </c>
      <c r="B21" s="10" t="s">
        <v>11</v>
      </c>
      <c r="C21" s="98">
        <v>67.986999999999995</v>
      </c>
      <c r="D21" s="98">
        <v>74.105000000000004</v>
      </c>
      <c r="E21" s="98">
        <v>74.105000000000004</v>
      </c>
      <c r="F21" s="98">
        <v>99.498999999999995</v>
      </c>
      <c r="G21" s="98">
        <v>101.986</v>
      </c>
      <c r="H21" s="98">
        <v>106.06</v>
      </c>
      <c r="I21" s="98">
        <v>108.01</v>
      </c>
    </row>
    <row r="22" spans="1:9" ht="18.75" x14ac:dyDescent="0.2">
      <c r="A22" s="18" t="s">
        <v>140</v>
      </c>
      <c r="B22" s="10" t="s">
        <v>11</v>
      </c>
      <c r="C22" s="98"/>
      <c r="D22" s="98"/>
      <c r="E22" s="98"/>
      <c r="F22" s="98"/>
      <c r="G22" s="98"/>
      <c r="H22" s="98"/>
      <c r="I22" s="98"/>
    </row>
    <row r="23" spans="1:9" ht="18.75" x14ac:dyDescent="0.2">
      <c r="A23" s="18" t="s">
        <v>141</v>
      </c>
      <c r="B23" s="10" t="s">
        <v>11</v>
      </c>
      <c r="C23" s="98"/>
      <c r="D23" s="98"/>
      <c r="E23" s="98"/>
      <c r="F23" s="98"/>
      <c r="G23" s="98"/>
      <c r="H23" s="98"/>
      <c r="I23" s="98"/>
    </row>
    <row r="24" spans="1:9" ht="18.75" x14ac:dyDescent="0.2">
      <c r="A24" s="18" t="s">
        <v>37</v>
      </c>
      <c r="B24" s="10" t="s">
        <v>11</v>
      </c>
      <c r="C24" s="98"/>
      <c r="D24" s="98"/>
      <c r="E24" s="98"/>
      <c r="F24" s="98"/>
      <c r="G24" s="98"/>
      <c r="H24" s="98"/>
      <c r="I24" s="98"/>
    </row>
    <row r="25" spans="1:9" ht="58.5" x14ac:dyDescent="0.2">
      <c r="A25" s="9" t="s">
        <v>62</v>
      </c>
      <c r="B25" s="10" t="s">
        <v>11</v>
      </c>
      <c r="C25" s="98"/>
      <c r="D25" s="98"/>
      <c r="E25" s="98"/>
      <c r="F25" s="98"/>
      <c r="G25" s="98"/>
      <c r="H25" s="98"/>
      <c r="I25" s="98"/>
    </row>
    <row r="26" spans="1:9" ht="44.25" customHeight="1" x14ac:dyDescent="0.2">
      <c r="A26" s="36" t="s">
        <v>71</v>
      </c>
      <c r="B26" s="13" t="s">
        <v>11</v>
      </c>
      <c r="C26" s="114"/>
      <c r="D26" s="114"/>
      <c r="E26" s="114"/>
      <c r="F26" s="114"/>
      <c r="G26" s="114"/>
      <c r="H26" s="114"/>
      <c r="I26" s="114"/>
    </row>
    <row r="27" spans="1:9" ht="15.75" customHeight="1" x14ac:dyDescent="0.2">
      <c r="A27" s="163" t="s">
        <v>15</v>
      </c>
      <c r="B27" s="164"/>
      <c r="C27" s="164"/>
      <c r="D27" s="164"/>
      <c r="E27" s="164"/>
      <c r="F27" s="164"/>
      <c r="G27" s="164"/>
      <c r="H27" s="164"/>
      <c r="I27" s="165"/>
    </row>
    <row r="28" spans="1:9" ht="15" customHeight="1" x14ac:dyDescent="0.2">
      <c r="A28" s="113" t="s">
        <v>48</v>
      </c>
      <c r="B28" s="112"/>
      <c r="C28" s="112"/>
      <c r="D28" s="112"/>
      <c r="E28" s="112"/>
      <c r="F28" s="112"/>
      <c r="G28" s="112"/>
      <c r="H28" s="112"/>
      <c r="I28" s="112"/>
    </row>
    <row r="29" spans="1:9" ht="41.25" customHeight="1" x14ac:dyDescent="0.2">
      <c r="A29" s="20" t="s">
        <v>151</v>
      </c>
      <c r="B29" s="10" t="s">
        <v>11</v>
      </c>
      <c r="C29" s="111">
        <f t="shared" ref="C29:I29" si="1">C33+C36+C39+C42</f>
        <v>0</v>
      </c>
      <c r="D29" s="111">
        <f t="shared" si="1"/>
        <v>0</v>
      </c>
      <c r="E29" s="111">
        <f t="shared" si="1"/>
        <v>0</v>
      </c>
      <c r="F29" s="111">
        <f t="shared" si="1"/>
        <v>0</v>
      </c>
      <c r="G29" s="111">
        <f t="shared" si="1"/>
        <v>0</v>
      </c>
      <c r="H29" s="111">
        <f t="shared" si="1"/>
        <v>0</v>
      </c>
      <c r="I29" s="111">
        <f t="shared" si="1"/>
        <v>0</v>
      </c>
    </row>
    <row r="30" spans="1:9" ht="18.75" x14ac:dyDescent="0.2">
      <c r="A30" s="20" t="s">
        <v>50</v>
      </c>
      <c r="B30" s="110" t="s">
        <v>13</v>
      </c>
      <c r="C30" s="109"/>
      <c r="D30" s="109"/>
      <c r="E30" s="109"/>
      <c r="F30" s="109"/>
      <c r="G30" s="109"/>
      <c r="H30" s="109"/>
      <c r="I30" s="109"/>
    </row>
    <row r="31" spans="1:9" ht="18.75" x14ac:dyDescent="0.2">
      <c r="A31" s="108" t="s">
        <v>28</v>
      </c>
      <c r="B31" s="107"/>
      <c r="C31" s="106"/>
      <c r="D31" s="106"/>
      <c r="E31" s="106"/>
      <c r="F31" s="106"/>
      <c r="G31" s="106"/>
      <c r="H31" s="106"/>
      <c r="I31" s="106"/>
    </row>
    <row r="32" spans="1:9" ht="18.75" x14ac:dyDescent="0.2">
      <c r="A32" s="105" t="s">
        <v>120</v>
      </c>
      <c r="B32" s="100"/>
      <c r="C32" s="99"/>
      <c r="D32" s="99"/>
      <c r="E32" s="99"/>
      <c r="F32" s="99"/>
      <c r="G32" s="99"/>
      <c r="H32" s="99"/>
      <c r="I32" s="99"/>
    </row>
    <row r="33" spans="1:9" ht="37.5" x14ac:dyDescent="0.2">
      <c r="A33" s="21" t="s">
        <v>121</v>
      </c>
      <c r="B33" s="10" t="s">
        <v>11</v>
      </c>
      <c r="C33" s="79"/>
      <c r="D33" s="79"/>
      <c r="E33" s="79"/>
      <c r="F33" s="79"/>
      <c r="G33" s="79"/>
      <c r="H33" s="79"/>
      <c r="I33" s="79"/>
    </row>
    <row r="34" spans="1:9" ht="18.75" x14ac:dyDescent="0.2">
      <c r="A34" s="21" t="s">
        <v>2</v>
      </c>
      <c r="B34" s="10" t="s">
        <v>13</v>
      </c>
      <c r="C34" s="93"/>
      <c r="D34" s="93"/>
      <c r="E34" s="93"/>
      <c r="F34" s="93"/>
      <c r="G34" s="93"/>
      <c r="H34" s="93"/>
      <c r="I34" s="93"/>
    </row>
    <row r="35" spans="1:9" ht="18.75" x14ac:dyDescent="0.2">
      <c r="A35" s="105" t="s">
        <v>122</v>
      </c>
      <c r="B35" s="100"/>
      <c r="C35" s="99"/>
      <c r="D35" s="99"/>
      <c r="E35" s="99"/>
      <c r="F35" s="99"/>
      <c r="G35" s="99"/>
      <c r="H35" s="99"/>
      <c r="I35" s="99"/>
    </row>
    <row r="36" spans="1:9" ht="37.5" x14ac:dyDescent="0.2">
      <c r="A36" s="21" t="s">
        <v>121</v>
      </c>
      <c r="B36" s="10" t="s">
        <v>11</v>
      </c>
      <c r="C36" s="79"/>
      <c r="D36" s="79"/>
      <c r="E36" s="79"/>
      <c r="F36" s="79"/>
      <c r="G36" s="79"/>
      <c r="H36" s="79"/>
      <c r="I36" s="79"/>
    </row>
    <row r="37" spans="1:9" ht="18.75" x14ac:dyDescent="0.2">
      <c r="A37" s="21" t="s">
        <v>2</v>
      </c>
      <c r="B37" s="10" t="s">
        <v>13</v>
      </c>
      <c r="C37" s="93"/>
      <c r="D37" s="93"/>
      <c r="E37" s="93"/>
      <c r="F37" s="93"/>
      <c r="G37" s="93"/>
      <c r="H37" s="93"/>
      <c r="I37" s="93"/>
    </row>
    <row r="38" spans="1:9" ht="37.5" x14ac:dyDescent="0.2">
      <c r="A38" s="103" t="s">
        <v>123</v>
      </c>
      <c r="B38" s="100"/>
      <c r="C38" s="99"/>
      <c r="D38" s="99"/>
      <c r="E38" s="99"/>
      <c r="F38" s="101"/>
      <c r="G38" s="99"/>
      <c r="H38" s="101"/>
      <c r="I38" s="99"/>
    </row>
    <row r="39" spans="1:9" ht="37.5" x14ac:dyDescent="0.2">
      <c r="A39" s="21" t="s">
        <v>124</v>
      </c>
      <c r="B39" s="10" t="s">
        <v>11</v>
      </c>
      <c r="C39" s="79"/>
      <c r="D39" s="79"/>
      <c r="E39" s="79"/>
      <c r="F39" s="88"/>
      <c r="G39" s="79"/>
      <c r="H39" s="88"/>
      <c r="I39" s="79"/>
    </row>
    <row r="40" spans="1:9" ht="18.75" x14ac:dyDescent="0.2">
      <c r="A40" s="21" t="s">
        <v>2</v>
      </c>
      <c r="B40" s="10" t="s">
        <v>13</v>
      </c>
      <c r="C40" s="93"/>
      <c r="D40" s="93"/>
      <c r="E40" s="93"/>
      <c r="F40" s="104"/>
      <c r="G40" s="93"/>
      <c r="H40" s="104"/>
      <c r="I40" s="93"/>
    </row>
    <row r="41" spans="1:9" ht="56.25" x14ac:dyDescent="0.2">
      <c r="A41" s="103" t="s">
        <v>125</v>
      </c>
      <c r="B41" s="100"/>
      <c r="C41" s="99"/>
      <c r="D41" s="99"/>
      <c r="E41" s="99"/>
      <c r="F41" s="101"/>
      <c r="G41" s="99"/>
      <c r="H41" s="101"/>
      <c r="I41" s="99"/>
    </row>
    <row r="42" spans="1:9" ht="37.5" x14ac:dyDescent="0.2">
      <c r="A42" s="21" t="s">
        <v>124</v>
      </c>
      <c r="B42" s="10" t="s">
        <v>11</v>
      </c>
      <c r="C42" s="79"/>
      <c r="D42" s="79"/>
      <c r="E42" s="79"/>
      <c r="F42" s="88"/>
      <c r="G42" s="79"/>
      <c r="H42" s="88"/>
      <c r="I42" s="79"/>
    </row>
    <row r="43" spans="1:9" ht="37.5" x14ac:dyDescent="0.2">
      <c r="A43" s="97" t="s">
        <v>126</v>
      </c>
      <c r="B43" s="102"/>
      <c r="C43" s="99"/>
      <c r="D43" s="99"/>
      <c r="E43" s="99"/>
      <c r="F43" s="101"/>
      <c r="G43" s="99"/>
      <c r="H43" s="101"/>
      <c r="I43" s="99"/>
    </row>
    <row r="44" spans="1:9" ht="18.75" x14ac:dyDescent="0.2">
      <c r="A44" s="23" t="s">
        <v>16</v>
      </c>
      <c r="B44" s="10" t="s">
        <v>11</v>
      </c>
      <c r="C44" s="79"/>
      <c r="D44" s="79"/>
      <c r="E44" s="79"/>
      <c r="F44" s="79"/>
      <c r="G44" s="79"/>
      <c r="H44" s="79"/>
      <c r="I44" s="79"/>
    </row>
    <row r="45" spans="1:9" ht="18.75" x14ac:dyDescent="0.2">
      <c r="A45" s="23" t="s">
        <v>127</v>
      </c>
      <c r="B45" s="10" t="s">
        <v>13</v>
      </c>
      <c r="C45" s="93"/>
      <c r="D45" s="93"/>
      <c r="E45" s="93"/>
      <c r="F45" s="93"/>
      <c r="G45" s="93"/>
      <c r="H45" s="93"/>
      <c r="I45" s="93"/>
    </row>
    <row r="46" spans="1:9" ht="18.75" x14ac:dyDescent="0.2">
      <c r="A46" s="97" t="s">
        <v>128</v>
      </c>
      <c r="B46" s="102"/>
      <c r="C46" s="99"/>
      <c r="D46" s="99"/>
      <c r="E46" s="99"/>
      <c r="F46" s="101"/>
      <c r="G46" s="99"/>
      <c r="H46" s="101"/>
      <c r="I46" s="99"/>
    </row>
    <row r="47" spans="1:9" ht="18.75" x14ac:dyDescent="0.2">
      <c r="A47" s="24" t="s">
        <v>129</v>
      </c>
      <c r="B47" s="10" t="s">
        <v>11</v>
      </c>
      <c r="C47" s="79"/>
      <c r="D47" s="79"/>
      <c r="E47" s="79"/>
      <c r="F47" s="79"/>
      <c r="G47" s="79"/>
      <c r="H47" s="79"/>
      <c r="I47" s="79"/>
    </row>
    <row r="48" spans="1:9" ht="18.75" x14ac:dyDescent="0.2">
      <c r="A48" s="24" t="s">
        <v>18</v>
      </c>
      <c r="B48" s="10" t="s">
        <v>19</v>
      </c>
      <c r="C48" s="79"/>
      <c r="D48" s="79"/>
      <c r="E48" s="79"/>
      <c r="F48" s="79"/>
      <c r="G48" s="79"/>
      <c r="H48" s="79"/>
      <c r="I48" s="79"/>
    </row>
    <row r="49" spans="1:9" ht="18.75" x14ac:dyDescent="0.2">
      <c r="A49" s="24" t="s">
        <v>20</v>
      </c>
      <c r="B49" s="10" t="s">
        <v>19</v>
      </c>
      <c r="C49" s="79"/>
      <c r="D49" s="79"/>
      <c r="E49" s="79"/>
      <c r="F49" s="79"/>
      <c r="G49" s="79"/>
      <c r="H49" s="79"/>
      <c r="I49" s="79"/>
    </row>
    <row r="50" spans="1:9" ht="18.75" x14ac:dyDescent="0.2">
      <c r="A50" s="97" t="s">
        <v>130</v>
      </c>
      <c r="B50" s="102"/>
      <c r="C50" s="99"/>
      <c r="D50" s="99"/>
      <c r="E50" s="99"/>
      <c r="F50" s="101"/>
      <c r="G50" s="99"/>
      <c r="H50" s="101"/>
      <c r="I50" s="99"/>
    </row>
    <row r="51" spans="1:9" ht="18.75" x14ac:dyDescent="0.2">
      <c r="A51" s="24" t="s">
        <v>131</v>
      </c>
      <c r="B51" s="10" t="s">
        <v>132</v>
      </c>
      <c r="C51" s="79"/>
      <c r="D51" s="79"/>
      <c r="E51" s="79"/>
      <c r="F51" s="79"/>
      <c r="G51" s="79"/>
      <c r="H51" s="79"/>
      <c r="I51" s="79"/>
    </row>
    <row r="52" spans="1:9" ht="18.75" x14ac:dyDescent="0.2">
      <c r="A52" s="24" t="s">
        <v>133</v>
      </c>
      <c r="B52" s="10" t="s">
        <v>134</v>
      </c>
      <c r="C52" s="79"/>
      <c r="D52" s="79"/>
      <c r="E52" s="79"/>
      <c r="F52" s="79"/>
      <c r="G52" s="79"/>
      <c r="H52" s="79"/>
      <c r="I52" s="79"/>
    </row>
    <row r="53" spans="1:9" ht="37.5" x14ac:dyDescent="0.2">
      <c r="A53" s="97" t="s">
        <v>135</v>
      </c>
      <c r="B53" s="100"/>
      <c r="C53" s="99"/>
      <c r="D53" s="99"/>
      <c r="E53" s="99"/>
      <c r="F53" s="99"/>
      <c r="G53" s="99"/>
      <c r="H53" s="99"/>
      <c r="I53" s="99"/>
    </row>
    <row r="54" spans="1:9" ht="18.75" x14ac:dyDescent="0.2">
      <c r="A54" s="24" t="s">
        <v>22</v>
      </c>
      <c r="B54" s="10" t="s">
        <v>11</v>
      </c>
      <c r="C54" s="98">
        <v>67.986999999999995</v>
      </c>
      <c r="D54" s="98">
        <v>74.105000000000004</v>
      </c>
      <c r="E54" s="98">
        <v>80.822000000000003</v>
      </c>
      <c r="F54" s="98">
        <v>99.498999999999995</v>
      </c>
      <c r="G54" s="98">
        <v>101.986</v>
      </c>
      <c r="H54" s="98">
        <v>104.13</v>
      </c>
      <c r="I54" s="98">
        <v>104.95</v>
      </c>
    </row>
    <row r="55" spans="1:9" ht="18.75" x14ac:dyDescent="0.2">
      <c r="A55" s="24" t="s">
        <v>23</v>
      </c>
      <c r="B55" s="10" t="s">
        <v>13</v>
      </c>
      <c r="C55" s="93">
        <v>1</v>
      </c>
      <c r="D55" s="93">
        <v>1</v>
      </c>
      <c r="E55" s="93">
        <v>1</v>
      </c>
      <c r="F55" s="93">
        <v>1</v>
      </c>
      <c r="G55" s="93">
        <v>1</v>
      </c>
      <c r="H55" s="93">
        <v>1</v>
      </c>
      <c r="I55" s="93">
        <v>1</v>
      </c>
    </row>
    <row r="56" spans="1:9" ht="18.75" x14ac:dyDescent="0.2">
      <c r="A56" s="97" t="s">
        <v>24</v>
      </c>
      <c r="B56" s="96"/>
      <c r="C56" s="95"/>
      <c r="D56" s="95"/>
      <c r="E56" s="95"/>
      <c r="F56" s="95"/>
      <c r="G56" s="95"/>
      <c r="H56" s="95"/>
      <c r="I56" s="95"/>
    </row>
    <row r="57" spans="1:9" ht="18.75" x14ac:dyDescent="0.2">
      <c r="A57" s="23" t="s">
        <v>136</v>
      </c>
      <c r="B57" s="10" t="s">
        <v>25</v>
      </c>
      <c r="C57" s="86">
        <v>7</v>
      </c>
      <c r="D57" s="86">
        <v>6</v>
      </c>
      <c r="E57" s="86">
        <v>7</v>
      </c>
      <c r="F57" s="86">
        <v>7</v>
      </c>
      <c r="G57" s="86">
        <v>7</v>
      </c>
      <c r="H57" s="86">
        <v>7</v>
      </c>
      <c r="I57" s="86">
        <v>7</v>
      </c>
    </row>
    <row r="58" spans="1:9" ht="18.75" x14ac:dyDescent="0.2">
      <c r="A58" s="23" t="s">
        <v>49</v>
      </c>
      <c r="B58" s="10"/>
      <c r="C58" s="86"/>
      <c r="D58" s="86"/>
      <c r="E58" s="86"/>
      <c r="F58" s="86"/>
      <c r="G58" s="86"/>
      <c r="H58" s="86"/>
      <c r="I58" s="86"/>
    </row>
    <row r="59" spans="1:9" ht="37.5" x14ac:dyDescent="0.2">
      <c r="A59" s="23" t="s">
        <v>113</v>
      </c>
      <c r="B59" s="10" t="s">
        <v>25</v>
      </c>
      <c r="C59" s="86"/>
      <c r="D59" s="86"/>
      <c r="E59" s="86"/>
      <c r="F59" s="86"/>
      <c r="G59" s="86"/>
      <c r="H59" s="86"/>
      <c r="I59" s="86"/>
    </row>
    <row r="60" spans="1:9" ht="37.5" x14ac:dyDescent="0.2">
      <c r="A60" s="23" t="s">
        <v>114</v>
      </c>
      <c r="B60" s="10" t="s">
        <v>25</v>
      </c>
      <c r="C60" s="86"/>
      <c r="D60" s="86"/>
      <c r="E60" s="86"/>
      <c r="F60" s="86"/>
      <c r="G60" s="86"/>
      <c r="H60" s="86"/>
      <c r="I60" s="86"/>
    </row>
    <row r="61" spans="1:9" ht="18.75" x14ac:dyDescent="0.2">
      <c r="A61" s="23" t="s">
        <v>115</v>
      </c>
      <c r="B61" s="10" t="s">
        <v>25</v>
      </c>
      <c r="C61" s="86"/>
      <c r="D61" s="86"/>
      <c r="E61" s="86"/>
      <c r="F61" s="86"/>
      <c r="G61" s="86"/>
      <c r="H61" s="86"/>
      <c r="I61" s="86"/>
    </row>
    <row r="62" spans="1:9" ht="18.75" x14ac:dyDescent="0.2">
      <c r="A62" s="23" t="s">
        <v>116</v>
      </c>
      <c r="B62" s="10" t="s">
        <v>25</v>
      </c>
      <c r="C62" s="86"/>
      <c r="D62" s="86"/>
      <c r="E62" s="86"/>
      <c r="F62" s="86"/>
      <c r="G62" s="86"/>
      <c r="H62" s="86"/>
      <c r="I62" s="86"/>
    </row>
    <row r="63" spans="1:9" ht="20.25" customHeight="1" x14ac:dyDescent="0.2">
      <c r="A63" s="23" t="s">
        <v>31</v>
      </c>
      <c r="B63" s="10" t="s">
        <v>25</v>
      </c>
      <c r="C63" s="86"/>
      <c r="D63" s="86"/>
      <c r="E63" s="86"/>
      <c r="F63" s="86"/>
      <c r="G63" s="86"/>
      <c r="H63" s="86"/>
      <c r="I63" s="86"/>
    </row>
    <row r="64" spans="1:9" ht="18.75" x14ac:dyDescent="0.2">
      <c r="A64" s="23" t="s">
        <v>32</v>
      </c>
      <c r="B64" s="10" t="s">
        <v>25</v>
      </c>
      <c r="C64" s="86"/>
      <c r="D64" s="86"/>
      <c r="E64" s="86"/>
      <c r="F64" s="86"/>
      <c r="G64" s="86"/>
      <c r="H64" s="86"/>
      <c r="I64" s="86"/>
    </row>
    <row r="65" spans="1:9" ht="37.5" x14ac:dyDescent="0.2">
      <c r="A65" s="23" t="s">
        <v>117</v>
      </c>
      <c r="B65" s="10" t="s">
        <v>25</v>
      </c>
      <c r="C65" s="86"/>
      <c r="D65" s="86"/>
      <c r="E65" s="86"/>
      <c r="F65" s="86"/>
      <c r="G65" s="86"/>
      <c r="H65" s="86"/>
      <c r="I65" s="86"/>
    </row>
    <row r="66" spans="1:9" ht="56.25" x14ac:dyDescent="0.2">
      <c r="A66" s="23" t="s">
        <v>118</v>
      </c>
      <c r="B66" s="10" t="s">
        <v>25</v>
      </c>
      <c r="C66" s="86"/>
      <c r="D66" s="86"/>
      <c r="E66" s="86"/>
      <c r="F66" s="86"/>
      <c r="G66" s="86"/>
      <c r="H66" s="86"/>
      <c r="I66" s="86"/>
    </row>
    <row r="67" spans="1:9" ht="18.75" x14ac:dyDescent="0.2">
      <c r="A67" s="23" t="s">
        <v>17</v>
      </c>
      <c r="B67" s="10" t="s">
        <v>25</v>
      </c>
      <c r="C67" s="86"/>
      <c r="D67" s="86"/>
      <c r="E67" s="86"/>
      <c r="F67" s="86"/>
      <c r="G67" s="86"/>
      <c r="H67" s="86"/>
      <c r="I67" s="86"/>
    </row>
    <row r="68" spans="1:9" ht="37.5" x14ac:dyDescent="0.2">
      <c r="A68" s="23" t="s">
        <v>119</v>
      </c>
      <c r="B68" s="10" t="s">
        <v>25</v>
      </c>
      <c r="C68" s="86">
        <v>7</v>
      </c>
      <c r="D68" s="86">
        <v>6</v>
      </c>
      <c r="E68" s="86">
        <v>7</v>
      </c>
      <c r="F68" s="86">
        <v>7</v>
      </c>
      <c r="G68" s="86">
        <v>7</v>
      </c>
      <c r="H68" s="86">
        <v>7</v>
      </c>
      <c r="I68" s="86">
        <v>7</v>
      </c>
    </row>
    <row r="69" spans="1:9" ht="18.75" x14ac:dyDescent="0.2">
      <c r="A69" s="18" t="s">
        <v>140</v>
      </c>
      <c r="B69" s="10" t="s">
        <v>25</v>
      </c>
      <c r="C69" s="86"/>
      <c r="D69" s="86"/>
      <c r="E69" s="86"/>
      <c r="F69" s="86"/>
      <c r="G69" s="86"/>
      <c r="H69" s="86"/>
      <c r="I69" s="86"/>
    </row>
    <row r="70" spans="1:9" ht="18.75" x14ac:dyDescent="0.2">
      <c r="A70" s="18" t="s">
        <v>141</v>
      </c>
      <c r="B70" s="10" t="s">
        <v>25</v>
      </c>
      <c r="C70" s="86"/>
      <c r="D70" s="86"/>
      <c r="E70" s="86"/>
      <c r="F70" s="86"/>
      <c r="G70" s="86"/>
      <c r="H70" s="86"/>
      <c r="I70" s="86"/>
    </row>
    <row r="71" spans="1:9" ht="18.75" x14ac:dyDescent="0.2">
      <c r="A71" s="23" t="s">
        <v>37</v>
      </c>
      <c r="B71" s="10" t="s">
        <v>25</v>
      </c>
      <c r="C71" s="86"/>
      <c r="D71" s="86"/>
      <c r="E71" s="86"/>
      <c r="F71" s="86"/>
      <c r="G71" s="86"/>
      <c r="H71" s="86"/>
      <c r="I71" s="86"/>
    </row>
    <row r="72" spans="1:9" ht="37.5" x14ac:dyDescent="0.2">
      <c r="A72" s="69" t="s">
        <v>55</v>
      </c>
      <c r="B72" s="10" t="s">
        <v>13</v>
      </c>
      <c r="C72" s="93">
        <v>1</v>
      </c>
      <c r="D72" s="93">
        <v>1</v>
      </c>
      <c r="E72" s="93">
        <v>1</v>
      </c>
      <c r="F72" s="93">
        <v>1</v>
      </c>
      <c r="G72" s="93">
        <v>1</v>
      </c>
      <c r="H72" s="93">
        <v>1</v>
      </c>
      <c r="I72" s="93">
        <v>1</v>
      </c>
    </row>
    <row r="73" spans="1:9" ht="19.5" x14ac:dyDescent="0.2">
      <c r="A73" s="39" t="s">
        <v>53</v>
      </c>
      <c r="B73" s="85" t="s">
        <v>25</v>
      </c>
      <c r="C73" s="94">
        <v>72</v>
      </c>
      <c r="D73" s="94">
        <v>74</v>
      </c>
      <c r="E73" s="94">
        <v>74</v>
      </c>
      <c r="F73" s="94">
        <v>74</v>
      </c>
      <c r="G73" s="94">
        <v>75</v>
      </c>
      <c r="H73" s="94">
        <v>75</v>
      </c>
      <c r="I73" s="94">
        <v>75</v>
      </c>
    </row>
    <row r="74" spans="1:9" ht="37.5" x14ac:dyDescent="0.2">
      <c r="A74" s="23" t="s">
        <v>63</v>
      </c>
      <c r="B74" s="10" t="s">
        <v>13</v>
      </c>
      <c r="C74" s="93">
        <v>0.21940000000000001</v>
      </c>
      <c r="D74" s="93">
        <v>0.2213</v>
      </c>
      <c r="E74" s="93">
        <v>0.23</v>
      </c>
      <c r="F74" s="93">
        <v>0.23100000000000001</v>
      </c>
      <c r="G74" s="93">
        <v>0.23200000000000001</v>
      </c>
      <c r="H74" s="93">
        <v>0.23300000000000001</v>
      </c>
      <c r="I74" s="93">
        <v>0.23300000000000001</v>
      </c>
    </row>
    <row r="75" spans="1:9" ht="18.75" x14ac:dyDescent="0.2">
      <c r="A75" s="23" t="s">
        <v>47</v>
      </c>
      <c r="B75" s="10" t="s">
        <v>25</v>
      </c>
      <c r="C75" s="86">
        <v>72</v>
      </c>
      <c r="D75" s="86">
        <v>74</v>
      </c>
      <c r="E75" s="86">
        <v>74</v>
      </c>
      <c r="F75" s="86">
        <v>74</v>
      </c>
      <c r="G75" s="86">
        <v>75</v>
      </c>
      <c r="H75" s="86">
        <v>75</v>
      </c>
      <c r="I75" s="86">
        <v>75</v>
      </c>
    </row>
    <row r="76" spans="1:9" ht="39" x14ac:dyDescent="0.2">
      <c r="A76" s="37" t="s">
        <v>3</v>
      </c>
      <c r="B76" s="92" t="s">
        <v>11</v>
      </c>
      <c r="C76" s="91">
        <v>0</v>
      </c>
      <c r="D76" s="91">
        <v>0</v>
      </c>
      <c r="E76" s="91">
        <v>0</v>
      </c>
      <c r="F76" s="91">
        <v>0</v>
      </c>
      <c r="G76" s="91">
        <v>0</v>
      </c>
      <c r="H76" s="91">
        <v>0</v>
      </c>
      <c r="I76" s="91">
        <v>0</v>
      </c>
    </row>
    <row r="77" spans="1:9" ht="18.75" x14ac:dyDescent="0.2">
      <c r="A77" s="163" t="s">
        <v>66</v>
      </c>
      <c r="B77" s="164"/>
      <c r="C77" s="164"/>
      <c r="D77" s="164"/>
      <c r="E77" s="164"/>
      <c r="F77" s="164"/>
      <c r="G77" s="164"/>
      <c r="H77" s="164"/>
      <c r="I77" s="165"/>
    </row>
    <row r="78" spans="1:9" ht="19.5" x14ac:dyDescent="0.2">
      <c r="A78" s="35" t="s">
        <v>67</v>
      </c>
      <c r="B78" s="14" t="s">
        <v>27</v>
      </c>
      <c r="C78" s="80">
        <v>4919</v>
      </c>
      <c r="D78" s="80">
        <v>4995</v>
      </c>
      <c r="E78" s="90">
        <v>5150</v>
      </c>
      <c r="F78" s="80">
        <v>5200</v>
      </c>
      <c r="G78" s="90">
        <v>5250</v>
      </c>
      <c r="H78" s="80">
        <v>5300</v>
      </c>
      <c r="I78" s="80">
        <v>5320</v>
      </c>
    </row>
    <row r="79" spans="1:9" ht="39" x14ac:dyDescent="0.2">
      <c r="A79" s="35" t="s">
        <v>57</v>
      </c>
      <c r="B79" s="14" t="s">
        <v>27</v>
      </c>
      <c r="C79" s="89">
        <f t="shared" ref="C79:I79" si="2">SUM(C81:C96)</f>
        <v>3.8610000000000002</v>
      </c>
      <c r="D79" s="89">
        <f>SUM(D81:D96)</f>
        <v>3.968</v>
      </c>
      <c r="E79" s="89">
        <f t="shared" si="2"/>
        <v>3.9820000000000002</v>
      </c>
      <c r="F79" s="89">
        <f t="shared" si="2"/>
        <v>3.968</v>
      </c>
      <c r="G79" s="89">
        <f t="shared" si="2"/>
        <v>3.9689999999999999</v>
      </c>
      <c r="H79" s="89">
        <f t="shared" si="2"/>
        <v>3.9710000000000001</v>
      </c>
      <c r="I79" s="89">
        <f t="shared" si="2"/>
        <v>3.9710000000000001</v>
      </c>
    </row>
    <row r="80" spans="1:9" ht="19.5" x14ac:dyDescent="0.2">
      <c r="A80" s="15" t="s">
        <v>28</v>
      </c>
      <c r="B80" s="10"/>
      <c r="C80" s="79"/>
      <c r="D80" s="79"/>
      <c r="E80" s="79"/>
      <c r="F80" s="88"/>
      <c r="G80" s="79"/>
      <c r="H80" s="88"/>
      <c r="I80" s="79"/>
    </row>
    <row r="81" spans="1:9" ht="37.5" x14ac:dyDescent="0.3">
      <c r="A81" s="25" t="s">
        <v>113</v>
      </c>
      <c r="B81" s="10" t="s">
        <v>27</v>
      </c>
      <c r="C81" s="79"/>
      <c r="D81" s="79"/>
      <c r="E81" s="79"/>
      <c r="F81" s="79"/>
      <c r="G81" s="79"/>
      <c r="H81" s="79"/>
      <c r="I81" s="79"/>
    </row>
    <row r="82" spans="1:9" ht="37.5" x14ac:dyDescent="0.2">
      <c r="A82" s="16" t="s">
        <v>114</v>
      </c>
      <c r="B82" s="10" t="s">
        <v>27</v>
      </c>
      <c r="C82" s="79"/>
      <c r="D82" s="79"/>
      <c r="E82" s="79"/>
      <c r="F82" s="79"/>
      <c r="G82" s="79"/>
      <c r="H82" s="79"/>
      <c r="I82" s="79"/>
    </row>
    <row r="83" spans="1:9" ht="18.75" x14ac:dyDescent="0.3">
      <c r="A83" s="26" t="s">
        <v>115</v>
      </c>
      <c r="B83" s="10" t="s">
        <v>27</v>
      </c>
      <c r="C83" s="79"/>
      <c r="D83" s="79"/>
      <c r="E83" s="79"/>
      <c r="F83" s="79"/>
      <c r="G83" s="79"/>
      <c r="H83" s="79"/>
      <c r="I83" s="79"/>
    </row>
    <row r="84" spans="1:9" ht="18.75" x14ac:dyDescent="0.3">
      <c r="A84" s="26" t="s">
        <v>116</v>
      </c>
      <c r="B84" s="10" t="s">
        <v>27</v>
      </c>
      <c r="C84" s="79"/>
      <c r="D84" s="79"/>
      <c r="E84" s="79"/>
      <c r="F84" s="79"/>
      <c r="G84" s="79"/>
      <c r="H84" s="79"/>
      <c r="I84" s="79"/>
    </row>
    <row r="85" spans="1:9" ht="18.75" x14ac:dyDescent="0.3">
      <c r="A85" s="26" t="s">
        <v>31</v>
      </c>
      <c r="B85" s="10" t="s">
        <v>27</v>
      </c>
      <c r="C85" s="79"/>
      <c r="D85" s="79"/>
      <c r="E85" s="79"/>
      <c r="F85" s="79"/>
      <c r="G85" s="79"/>
      <c r="H85" s="79"/>
      <c r="I85" s="79"/>
    </row>
    <row r="86" spans="1:9" ht="18.75" x14ac:dyDescent="0.3">
      <c r="A86" s="26" t="s">
        <v>32</v>
      </c>
      <c r="B86" s="10" t="s">
        <v>27</v>
      </c>
      <c r="C86" s="79"/>
      <c r="D86" s="79"/>
      <c r="E86" s="79"/>
      <c r="F86" s="79"/>
      <c r="G86" s="79"/>
      <c r="H86" s="79"/>
      <c r="I86" s="79"/>
    </row>
    <row r="87" spans="1:9" ht="37.5" x14ac:dyDescent="0.2">
      <c r="A87" s="17" t="s">
        <v>117</v>
      </c>
      <c r="B87" s="10" t="s">
        <v>27</v>
      </c>
      <c r="C87" s="79"/>
      <c r="D87" s="79"/>
      <c r="E87" s="79"/>
      <c r="F87" s="79"/>
      <c r="G87" s="79"/>
      <c r="H87" s="79"/>
      <c r="I87" s="79"/>
    </row>
    <row r="88" spans="1:9" ht="18.75" x14ac:dyDescent="0.3">
      <c r="A88" s="26" t="s">
        <v>118</v>
      </c>
      <c r="B88" s="10" t="s">
        <v>27</v>
      </c>
      <c r="C88" s="79"/>
      <c r="D88" s="79"/>
      <c r="E88" s="79"/>
      <c r="F88" s="79"/>
      <c r="G88" s="79"/>
      <c r="H88" s="79"/>
      <c r="I88" s="79"/>
    </row>
    <row r="89" spans="1:9" ht="18.75" x14ac:dyDescent="0.3">
      <c r="A89" s="26" t="s">
        <v>17</v>
      </c>
      <c r="B89" s="10" t="s">
        <v>27</v>
      </c>
      <c r="C89" s="79"/>
      <c r="D89" s="79"/>
      <c r="E89" s="79"/>
      <c r="F89" s="79"/>
      <c r="G89" s="79"/>
      <c r="H89" s="79"/>
      <c r="I89" s="79"/>
    </row>
    <row r="90" spans="1:9" ht="37.5" x14ac:dyDescent="0.2">
      <c r="A90" s="16" t="s">
        <v>119</v>
      </c>
      <c r="B90" s="10" t="s">
        <v>27</v>
      </c>
      <c r="C90" s="87">
        <v>0.191</v>
      </c>
      <c r="D90" s="87">
        <v>0.19700000000000001</v>
      </c>
      <c r="E90" s="87">
        <v>0.21099999999999999</v>
      </c>
      <c r="F90" s="87">
        <v>0.19700000000000001</v>
      </c>
      <c r="G90" s="87">
        <v>0.19700000000000001</v>
      </c>
      <c r="H90" s="87">
        <v>0.19900000000000001</v>
      </c>
      <c r="I90" s="87">
        <v>0.19900000000000001</v>
      </c>
    </row>
    <row r="91" spans="1:9" ht="18.75" x14ac:dyDescent="0.2">
      <c r="A91" s="18" t="s">
        <v>140</v>
      </c>
      <c r="B91" s="10" t="s">
        <v>27</v>
      </c>
      <c r="C91" s="79"/>
      <c r="D91" s="79"/>
      <c r="E91" s="79"/>
      <c r="F91" s="79"/>
      <c r="G91" s="79"/>
      <c r="H91" s="79"/>
      <c r="I91" s="79"/>
    </row>
    <row r="92" spans="1:9" ht="18.75" x14ac:dyDescent="0.2">
      <c r="A92" s="18" t="s">
        <v>141</v>
      </c>
      <c r="B92" s="10" t="s">
        <v>27</v>
      </c>
      <c r="C92" s="79"/>
      <c r="D92" s="79"/>
      <c r="E92" s="79"/>
      <c r="F92" s="79"/>
      <c r="G92" s="79"/>
      <c r="H92" s="79"/>
      <c r="I92" s="79"/>
    </row>
    <row r="93" spans="1:9" ht="37.5" x14ac:dyDescent="0.2">
      <c r="A93" s="17" t="s">
        <v>30</v>
      </c>
      <c r="B93" s="10" t="s">
        <v>27</v>
      </c>
      <c r="C93" s="79">
        <v>1.5</v>
      </c>
      <c r="D93" s="79">
        <v>1.6</v>
      </c>
      <c r="E93" s="79">
        <v>1.6</v>
      </c>
      <c r="F93" s="79">
        <v>1.6</v>
      </c>
      <c r="G93" s="79">
        <v>1.6</v>
      </c>
      <c r="H93" s="79">
        <v>1.6</v>
      </c>
      <c r="I93" s="79">
        <v>1.6</v>
      </c>
    </row>
    <row r="94" spans="1:9" ht="18.75" x14ac:dyDescent="0.3">
      <c r="A94" s="26" t="s">
        <v>34</v>
      </c>
      <c r="B94" s="10" t="s">
        <v>27</v>
      </c>
      <c r="C94" s="87">
        <v>0.11799999999999999</v>
      </c>
      <c r="D94" s="87">
        <v>0.11799999999999999</v>
      </c>
      <c r="E94" s="87">
        <v>0.11799999999999999</v>
      </c>
      <c r="F94" s="87">
        <v>0.11799999999999999</v>
      </c>
      <c r="G94" s="87">
        <v>0.11799999999999999</v>
      </c>
      <c r="H94" s="87">
        <v>0.11799999999999999</v>
      </c>
      <c r="I94" s="87">
        <v>0.11799999999999999</v>
      </c>
    </row>
    <row r="95" spans="1:9" ht="18.75" x14ac:dyDescent="0.3">
      <c r="A95" s="26" t="s">
        <v>35</v>
      </c>
      <c r="B95" s="10" t="s">
        <v>27</v>
      </c>
      <c r="C95" s="87">
        <v>3.5999999999999997E-2</v>
      </c>
      <c r="D95" s="87">
        <v>3.3000000000000002E-2</v>
      </c>
      <c r="E95" s="87">
        <v>3.3000000000000002E-2</v>
      </c>
      <c r="F95" s="87">
        <v>3.3000000000000002E-2</v>
      </c>
      <c r="G95" s="87">
        <v>3.3000000000000002E-2</v>
      </c>
      <c r="H95" s="87">
        <v>3.3000000000000002E-2</v>
      </c>
      <c r="I95" s="87">
        <v>3.3000000000000002E-2</v>
      </c>
    </row>
    <row r="96" spans="1:9" ht="18.75" x14ac:dyDescent="0.3">
      <c r="A96" s="26" t="s">
        <v>37</v>
      </c>
      <c r="B96" s="10" t="s">
        <v>27</v>
      </c>
      <c r="C96" s="87">
        <v>2.016</v>
      </c>
      <c r="D96" s="87">
        <v>2.02</v>
      </c>
      <c r="E96" s="87">
        <v>2.02</v>
      </c>
      <c r="F96" s="87">
        <v>2.02</v>
      </c>
      <c r="G96" s="87">
        <v>2.0209999999999999</v>
      </c>
      <c r="H96" s="87">
        <v>2.0209999999999999</v>
      </c>
      <c r="I96" s="87">
        <v>2.0209999999999999</v>
      </c>
    </row>
    <row r="97" spans="1:9" ht="54.75" customHeight="1" x14ac:dyDescent="0.3">
      <c r="A97" s="28" t="s">
        <v>38</v>
      </c>
      <c r="B97" s="10" t="s">
        <v>27</v>
      </c>
      <c r="C97" s="79"/>
      <c r="D97" s="79"/>
      <c r="E97" s="79"/>
      <c r="F97" s="79"/>
      <c r="G97" s="79"/>
      <c r="H97" s="79"/>
      <c r="I97" s="79"/>
    </row>
    <row r="98" spans="1:9" ht="18.75" x14ac:dyDescent="0.3">
      <c r="A98" s="29" t="s">
        <v>36</v>
      </c>
      <c r="B98" s="10"/>
      <c r="C98" s="79"/>
      <c r="D98" s="79"/>
      <c r="E98" s="79"/>
      <c r="F98" s="79"/>
      <c r="G98" s="79"/>
      <c r="H98" s="79"/>
      <c r="I98" s="79"/>
    </row>
    <row r="99" spans="1:9" ht="37.5" x14ac:dyDescent="0.2">
      <c r="A99" s="60" t="s">
        <v>144</v>
      </c>
      <c r="B99" s="10" t="s">
        <v>27</v>
      </c>
      <c r="C99" s="79"/>
      <c r="D99" s="79"/>
      <c r="E99" s="79"/>
      <c r="F99" s="79"/>
      <c r="G99" s="79"/>
      <c r="H99" s="79"/>
      <c r="I99" s="79"/>
    </row>
    <row r="100" spans="1:9" ht="18.75" x14ac:dyDescent="0.3">
      <c r="A100" s="61" t="s">
        <v>142</v>
      </c>
      <c r="B100" s="10" t="s">
        <v>27</v>
      </c>
      <c r="C100" s="79"/>
      <c r="D100" s="79"/>
      <c r="E100" s="79"/>
      <c r="F100" s="79"/>
      <c r="G100" s="79"/>
      <c r="H100" s="79"/>
      <c r="I100" s="79"/>
    </row>
    <row r="101" spans="1:9" ht="18.75" x14ac:dyDescent="0.3">
      <c r="A101" s="62" t="s">
        <v>70</v>
      </c>
      <c r="B101" s="10" t="s">
        <v>26</v>
      </c>
      <c r="C101" s="79"/>
      <c r="D101" s="79"/>
      <c r="E101" s="79"/>
      <c r="F101" s="79"/>
      <c r="G101" s="79"/>
      <c r="H101" s="79"/>
      <c r="I101" s="79"/>
    </row>
    <row r="102" spans="1:9" ht="56.25" x14ac:dyDescent="0.3">
      <c r="A102" s="30" t="s">
        <v>56</v>
      </c>
      <c r="B102" s="10" t="s">
        <v>27</v>
      </c>
      <c r="C102" s="79"/>
      <c r="D102" s="79"/>
      <c r="E102" s="79"/>
      <c r="F102" s="79"/>
      <c r="G102" s="79"/>
      <c r="H102" s="79"/>
      <c r="I102" s="79"/>
    </row>
    <row r="103" spans="1:9" ht="19.5" x14ac:dyDescent="0.2">
      <c r="A103" s="15" t="s">
        <v>28</v>
      </c>
      <c r="B103" s="10"/>
      <c r="C103" s="11"/>
      <c r="D103" s="11"/>
      <c r="E103" s="11"/>
      <c r="F103" s="11"/>
      <c r="G103" s="12"/>
      <c r="H103" s="11"/>
      <c r="I103" s="12"/>
    </row>
    <row r="104" spans="1:9" ht="37.5" x14ac:dyDescent="0.3">
      <c r="A104" s="31" t="s">
        <v>113</v>
      </c>
      <c r="B104" s="10" t="s">
        <v>27</v>
      </c>
      <c r="C104" s="79"/>
      <c r="D104" s="79"/>
      <c r="E104" s="79"/>
      <c r="F104" s="79"/>
      <c r="G104" s="79"/>
      <c r="H104" s="79"/>
      <c r="I104" s="79"/>
    </row>
    <row r="105" spans="1:9" ht="37.5" x14ac:dyDescent="0.2">
      <c r="A105" s="32" t="s">
        <v>114</v>
      </c>
      <c r="B105" s="10" t="s">
        <v>26</v>
      </c>
      <c r="C105" s="79"/>
      <c r="D105" s="79"/>
      <c r="E105" s="79"/>
      <c r="F105" s="79"/>
      <c r="G105" s="79"/>
      <c r="H105" s="79"/>
      <c r="I105" s="79"/>
    </row>
    <row r="106" spans="1:9" ht="18.75" x14ac:dyDescent="0.3">
      <c r="A106" s="33" t="s">
        <v>115</v>
      </c>
      <c r="B106" s="10" t="s">
        <v>27</v>
      </c>
      <c r="C106" s="79"/>
      <c r="D106" s="79"/>
      <c r="E106" s="79"/>
      <c r="F106" s="79"/>
      <c r="G106" s="79"/>
      <c r="H106" s="79"/>
      <c r="I106" s="79"/>
    </row>
    <row r="107" spans="1:9" ht="18.75" x14ac:dyDescent="0.3">
      <c r="A107" s="33" t="s">
        <v>116</v>
      </c>
      <c r="B107" s="10" t="s">
        <v>27</v>
      </c>
      <c r="C107" s="79"/>
      <c r="D107" s="79"/>
      <c r="E107" s="79"/>
      <c r="F107" s="79"/>
      <c r="G107" s="79"/>
      <c r="H107" s="79"/>
      <c r="I107" s="79"/>
    </row>
    <row r="108" spans="1:9" ht="24" customHeight="1" x14ac:dyDescent="0.2">
      <c r="A108" s="18" t="s">
        <v>31</v>
      </c>
      <c r="B108" s="10" t="s">
        <v>27</v>
      </c>
      <c r="C108" s="79"/>
      <c r="D108" s="79"/>
      <c r="E108" s="79"/>
      <c r="F108" s="79"/>
      <c r="G108" s="79"/>
      <c r="H108" s="79"/>
      <c r="I108" s="79"/>
    </row>
    <row r="109" spans="1:9" ht="18.75" x14ac:dyDescent="0.3">
      <c r="A109" s="33" t="s">
        <v>32</v>
      </c>
      <c r="B109" s="10" t="s">
        <v>26</v>
      </c>
      <c r="C109" s="79"/>
      <c r="D109" s="79"/>
      <c r="E109" s="79"/>
      <c r="F109" s="79"/>
      <c r="G109" s="79"/>
      <c r="H109" s="79"/>
      <c r="I109" s="79"/>
    </row>
    <row r="110" spans="1:9" ht="37.5" x14ac:dyDescent="0.2">
      <c r="A110" s="34" t="s">
        <v>117</v>
      </c>
      <c r="B110" s="10" t="s">
        <v>26</v>
      </c>
      <c r="C110" s="79"/>
      <c r="D110" s="79"/>
      <c r="E110" s="79"/>
      <c r="F110" s="79"/>
      <c r="G110" s="79"/>
      <c r="H110" s="79"/>
      <c r="I110" s="79"/>
    </row>
    <row r="111" spans="1:9" ht="56.25" x14ac:dyDescent="0.3">
      <c r="A111" s="33" t="s">
        <v>118</v>
      </c>
      <c r="B111" s="10" t="s">
        <v>26</v>
      </c>
      <c r="C111" s="79"/>
      <c r="D111" s="79"/>
      <c r="E111" s="79"/>
      <c r="F111" s="79"/>
      <c r="G111" s="79"/>
      <c r="H111" s="79"/>
      <c r="I111" s="79"/>
    </row>
    <row r="112" spans="1:9" ht="18.75" x14ac:dyDescent="0.3">
      <c r="A112" s="33" t="s">
        <v>17</v>
      </c>
      <c r="B112" s="10" t="s">
        <v>26</v>
      </c>
      <c r="C112" s="79"/>
      <c r="D112" s="79"/>
      <c r="E112" s="79"/>
      <c r="F112" s="79"/>
      <c r="G112" s="79"/>
      <c r="H112" s="79"/>
      <c r="I112" s="79"/>
    </row>
    <row r="113" spans="1:9" ht="37.5" x14ac:dyDescent="0.3">
      <c r="A113" s="33" t="s">
        <v>119</v>
      </c>
      <c r="B113" s="10" t="s">
        <v>26</v>
      </c>
      <c r="C113" s="87">
        <v>7.1999999999999995E-2</v>
      </c>
      <c r="D113" s="87">
        <v>7.3999999999999996E-2</v>
      </c>
      <c r="E113" s="87">
        <v>7.3999999999999996E-2</v>
      </c>
      <c r="F113" s="87">
        <v>7.3999999999999996E-2</v>
      </c>
      <c r="G113" s="87">
        <v>7.4999999999999997E-2</v>
      </c>
      <c r="H113" s="87">
        <v>7.4999999999999997E-2</v>
      </c>
      <c r="I113" s="87">
        <v>7.4999999999999997E-2</v>
      </c>
    </row>
    <row r="114" spans="1:9" ht="18.75" x14ac:dyDescent="0.2">
      <c r="A114" s="18" t="s">
        <v>140</v>
      </c>
      <c r="B114" s="10"/>
      <c r="C114" s="79"/>
      <c r="D114" s="79"/>
      <c r="E114" s="79"/>
      <c r="F114" s="79"/>
      <c r="G114" s="79"/>
      <c r="H114" s="79"/>
      <c r="I114" s="79"/>
    </row>
    <row r="115" spans="1:9" ht="18.75" x14ac:dyDescent="0.2">
      <c r="A115" s="18" t="s">
        <v>141</v>
      </c>
      <c r="B115" s="10"/>
      <c r="C115" s="79"/>
      <c r="D115" s="79"/>
      <c r="E115" s="79"/>
      <c r="F115" s="79"/>
      <c r="G115" s="79"/>
      <c r="H115" s="79"/>
      <c r="I115" s="79"/>
    </row>
    <row r="116" spans="1:9" ht="18.75" x14ac:dyDescent="0.3">
      <c r="A116" s="33" t="s">
        <v>37</v>
      </c>
      <c r="B116" s="10" t="s">
        <v>26</v>
      </c>
      <c r="C116" s="79"/>
      <c r="D116" s="79"/>
      <c r="E116" s="79"/>
      <c r="F116" s="79"/>
      <c r="G116" s="79"/>
      <c r="H116" s="79"/>
      <c r="I116" s="79"/>
    </row>
    <row r="117" spans="1:9" ht="39" x14ac:dyDescent="0.2">
      <c r="A117" s="19" t="s">
        <v>68</v>
      </c>
      <c r="B117" s="85" t="s">
        <v>13</v>
      </c>
      <c r="C117" s="84">
        <v>1.7999999999999999E-2</v>
      </c>
      <c r="D117" s="84">
        <v>7.0000000000000001E-3</v>
      </c>
      <c r="E117" s="84">
        <v>5.0000000000000001E-3</v>
      </c>
      <c r="F117" s="84">
        <v>6.0000000000000001E-3</v>
      </c>
      <c r="G117" s="84">
        <v>4.0000000000000001E-3</v>
      </c>
      <c r="H117" s="84">
        <v>3.8999999999999998E-3</v>
      </c>
      <c r="I117" s="84">
        <v>3.5000000000000001E-3</v>
      </c>
    </row>
    <row r="118" spans="1:9" ht="58.5" x14ac:dyDescent="0.2">
      <c r="A118" s="15" t="s">
        <v>60</v>
      </c>
      <c r="B118" s="10" t="s">
        <v>14</v>
      </c>
      <c r="C118" s="79">
        <f t="shared" ref="C118:I118" si="3">C142*1000/C79/12</f>
        <v>39523.007856341188</v>
      </c>
      <c r="D118" s="79">
        <f t="shared" si="3"/>
        <v>39320.186491935485</v>
      </c>
      <c r="E118" s="79">
        <f t="shared" si="3"/>
        <v>41355.265360790225</v>
      </c>
      <c r="F118" s="79">
        <f t="shared" si="3"/>
        <v>43375.756048387091</v>
      </c>
      <c r="G118" s="79">
        <f t="shared" si="3"/>
        <v>41992.105484168977</v>
      </c>
      <c r="H118" s="79">
        <f t="shared" si="3"/>
        <v>43585.159069923611</v>
      </c>
      <c r="I118" s="79">
        <f t="shared" si="3"/>
        <v>43681.902123730382</v>
      </c>
    </row>
    <row r="119" spans="1:9" ht="19.5" x14ac:dyDescent="0.2">
      <c r="A119" s="15" t="s">
        <v>28</v>
      </c>
      <c r="B119" s="10"/>
      <c r="C119" s="11"/>
      <c r="D119" s="11"/>
      <c r="E119" s="11"/>
      <c r="F119" s="22"/>
      <c r="G119" s="12"/>
      <c r="H119" s="22"/>
      <c r="I119" s="12"/>
    </row>
    <row r="120" spans="1:9" ht="37.5" x14ac:dyDescent="0.3">
      <c r="A120" s="25" t="s">
        <v>113</v>
      </c>
      <c r="B120" s="10" t="s">
        <v>14</v>
      </c>
      <c r="C120" s="79"/>
      <c r="D120" s="79"/>
      <c r="E120" s="79"/>
      <c r="F120" s="79"/>
      <c r="G120" s="79"/>
      <c r="H120" s="79"/>
      <c r="I120" s="79"/>
    </row>
    <row r="121" spans="1:9" ht="37.5" x14ac:dyDescent="0.2">
      <c r="A121" s="17" t="s">
        <v>114</v>
      </c>
      <c r="B121" s="10" t="s">
        <v>14</v>
      </c>
      <c r="C121" s="79"/>
      <c r="D121" s="79"/>
      <c r="E121" s="79"/>
      <c r="F121" s="79"/>
      <c r="G121" s="79"/>
      <c r="H121" s="79"/>
      <c r="I121" s="79"/>
    </row>
    <row r="122" spans="1:9" ht="18.75" x14ac:dyDescent="0.3">
      <c r="A122" s="26" t="s">
        <v>115</v>
      </c>
      <c r="B122" s="10" t="s">
        <v>14</v>
      </c>
      <c r="C122" s="79"/>
      <c r="D122" s="79"/>
      <c r="E122" s="79"/>
      <c r="F122" s="79"/>
      <c r="G122" s="79"/>
      <c r="H122" s="79"/>
      <c r="I122" s="79"/>
    </row>
    <row r="123" spans="1:9" ht="18.75" x14ac:dyDescent="0.3">
      <c r="A123" s="26" t="s">
        <v>116</v>
      </c>
      <c r="B123" s="10" t="s">
        <v>14</v>
      </c>
      <c r="C123" s="79"/>
      <c r="D123" s="79"/>
      <c r="E123" s="79"/>
      <c r="F123" s="79"/>
      <c r="G123" s="79"/>
      <c r="H123" s="79"/>
      <c r="I123" s="79"/>
    </row>
    <row r="124" spans="1:9" ht="18.75" x14ac:dyDescent="0.3">
      <c r="A124" s="26" t="s">
        <v>31</v>
      </c>
      <c r="B124" s="10" t="s">
        <v>14</v>
      </c>
      <c r="C124" s="79"/>
      <c r="D124" s="79"/>
      <c r="E124" s="79"/>
      <c r="F124" s="79"/>
      <c r="G124" s="79"/>
      <c r="H124" s="79"/>
      <c r="I124" s="79"/>
    </row>
    <row r="125" spans="1:9" ht="18.75" x14ac:dyDescent="0.3">
      <c r="A125" s="26" t="s">
        <v>32</v>
      </c>
      <c r="B125" s="10" t="s">
        <v>14</v>
      </c>
      <c r="C125" s="79"/>
      <c r="D125" s="79"/>
      <c r="E125" s="79"/>
      <c r="F125" s="79"/>
      <c r="G125" s="79"/>
      <c r="H125" s="79"/>
      <c r="I125" s="79"/>
    </row>
    <row r="126" spans="1:9" ht="37.5" x14ac:dyDescent="0.2">
      <c r="A126" s="34" t="s">
        <v>117</v>
      </c>
      <c r="B126" s="10" t="s">
        <v>14</v>
      </c>
      <c r="C126" s="79"/>
      <c r="D126" s="79"/>
      <c r="E126" s="79"/>
      <c r="F126" s="79"/>
      <c r="G126" s="79"/>
      <c r="H126" s="79"/>
      <c r="I126" s="79"/>
    </row>
    <row r="127" spans="1:9" ht="18.75" x14ac:dyDescent="0.3">
      <c r="A127" s="26" t="s">
        <v>118</v>
      </c>
      <c r="B127" s="10" t="s">
        <v>14</v>
      </c>
      <c r="C127" s="79"/>
      <c r="D127" s="79"/>
      <c r="E127" s="79"/>
      <c r="F127" s="79"/>
      <c r="G127" s="79"/>
      <c r="H127" s="79"/>
      <c r="I127" s="79"/>
    </row>
    <row r="128" spans="1:9" ht="18.75" x14ac:dyDescent="0.2">
      <c r="A128" s="17" t="s">
        <v>17</v>
      </c>
      <c r="B128" s="10" t="s">
        <v>14</v>
      </c>
      <c r="C128" s="79"/>
      <c r="D128" s="79"/>
      <c r="E128" s="79"/>
      <c r="F128" s="79"/>
      <c r="G128" s="79"/>
      <c r="H128" s="79"/>
      <c r="I128" s="79"/>
    </row>
    <row r="129" spans="1:9" ht="37.5" x14ac:dyDescent="0.3">
      <c r="A129" s="25" t="s">
        <v>119</v>
      </c>
      <c r="B129" s="10" t="s">
        <v>14</v>
      </c>
      <c r="C129" s="79">
        <v>18840</v>
      </c>
      <c r="D129" s="79">
        <v>18900</v>
      </c>
      <c r="E129" s="79">
        <v>21000</v>
      </c>
      <c r="F129" s="79">
        <v>21000</v>
      </c>
      <c r="G129" s="79">
        <v>22500</v>
      </c>
      <c r="H129" s="79">
        <v>23500</v>
      </c>
      <c r="I129" s="79">
        <v>25500</v>
      </c>
    </row>
    <row r="130" spans="1:9" ht="18.75" x14ac:dyDescent="0.2">
      <c r="A130" s="18" t="s">
        <v>140</v>
      </c>
      <c r="B130" s="10" t="s">
        <v>14</v>
      </c>
      <c r="C130" s="79"/>
      <c r="D130" s="79"/>
      <c r="E130" s="79"/>
      <c r="F130" s="79"/>
      <c r="G130" s="79"/>
      <c r="H130" s="79"/>
      <c r="I130" s="79"/>
    </row>
    <row r="131" spans="1:9" ht="18.75" x14ac:dyDescent="0.2">
      <c r="A131" s="18" t="s">
        <v>141</v>
      </c>
      <c r="B131" s="10" t="s">
        <v>14</v>
      </c>
      <c r="C131" s="79"/>
      <c r="D131" s="79"/>
      <c r="E131" s="79"/>
      <c r="F131" s="79"/>
      <c r="G131" s="79"/>
      <c r="H131" s="79"/>
      <c r="I131" s="79"/>
    </row>
    <row r="132" spans="1:9" ht="37.5" x14ac:dyDescent="0.3">
      <c r="A132" s="25" t="s">
        <v>30</v>
      </c>
      <c r="B132" s="10" t="s">
        <v>14</v>
      </c>
      <c r="C132" s="79">
        <v>68612.28</v>
      </c>
      <c r="D132" s="79">
        <v>68612.28</v>
      </c>
      <c r="E132" s="79">
        <f>D132*1.03</f>
        <v>70670.648400000005</v>
      </c>
      <c r="F132" s="79">
        <v>70670.649999999994</v>
      </c>
      <c r="G132" s="79">
        <v>70670.649999999994</v>
      </c>
      <c r="H132" s="79">
        <v>70670.649999999994</v>
      </c>
      <c r="I132" s="79">
        <v>70670.649999999994</v>
      </c>
    </row>
    <row r="133" spans="1:9" ht="18.75" x14ac:dyDescent="0.3">
      <c r="A133" s="27" t="s">
        <v>34</v>
      </c>
      <c r="B133" s="10" t="s">
        <v>14</v>
      </c>
      <c r="C133" s="79">
        <v>17000</v>
      </c>
      <c r="D133" s="79">
        <v>18900</v>
      </c>
      <c r="E133" s="79">
        <v>22500</v>
      </c>
      <c r="F133" s="79">
        <v>22500</v>
      </c>
      <c r="G133" s="79">
        <v>22500</v>
      </c>
      <c r="H133" s="79">
        <v>22500</v>
      </c>
      <c r="I133" s="79">
        <v>22500</v>
      </c>
    </row>
    <row r="134" spans="1:9" ht="18.75" x14ac:dyDescent="0.3">
      <c r="A134" s="26" t="s">
        <v>35</v>
      </c>
      <c r="B134" s="10" t="s">
        <v>14</v>
      </c>
      <c r="C134" s="79">
        <v>17000</v>
      </c>
      <c r="D134" s="79">
        <v>18900</v>
      </c>
      <c r="E134" s="79">
        <v>22500</v>
      </c>
      <c r="F134" s="79">
        <v>22500</v>
      </c>
      <c r="G134" s="79">
        <v>22500</v>
      </c>
      <c r="H134" s="79">
        <v>22500</v>
      </c>
      <c r="I134" s="79">
        <v>22500</v>
      </c>
    </row>
    <row r="135" spans="1:9" ht="18.75" x14ac:dyDescent="0.3">
      <c r="A135" s="26" t="s">
        <v>37</v>
      </c>
      <c r="B135" s="10" t="s">
        <v>14</v>
      </c>
      <c r="C135" s="79">
        <v>18840</v>
      </c>
      <c r="D135" s="79">
        <v>18900</v>
      </c>
      <c r="E135" s="79">
        <v>22500</v>
      </c>
      <c r="F135" s="79">
        <v>22500</v>
      </c>
      <c r="G135" s="79">
        <v>22500</v>
      </c>
      <c r="H135" s="79">
        <v>22500</v>
      </c>
      <c r="I135" s="79">
        <v>22500</v>
      </c>
    </row>
    <row r="136" spans="1:9" ht="58.9" customHeight="1" x14ac:dyDescent="0.3">
      <c r="A136" s="28" t="s">
        <v>95</v>
      </c>
      <c r="B136" s="10" t="s">
        <v>14</v>
      </c>
      <c r="C136" s="79"/>
      <c r="D136" s="79"/>
      <c r="E136" s="79"/>
      <c r="F136" s="79"/>
      <c r="G136" s="79"/>
      <c r="H136" s="79"/>
      <c r="I136" s="79"/>
    </row>
    <row r="137" spans="1:9" ht="18.75" x14ac:dyDescent="0.3">
      <c r="A137" s="29" t="s">
        <v>94</v>
      </c>
      <c r="B137" s="10"/>
      <c r="C137" s="11"/>
      <c r="D137" s="11"/>
      <c r="E137" s="11"/>
      <c r="F137" s="11"/>
      <c r="G137" s="12"/>
      <c r="H137" s="11"/>
      <c r="I137" s="12"/>
    </row>
    <row r="138" spans="1:9" ht="37.5" x14ac:dyDescent="0.2">
      <c r="A138" s="60" t="s">
        <v>144</v>
      </c>
      <c r="B138" s="10" t="s">
        <v>14</v>
      </c>
      <c r="C138" s="79"/>
      <c r="D138" s="79"/>
      <c r="E138" s="79"/>
      <c r="F138" s="79"/>
      <c r="G138" s="79"/>
      <c r="H138" s="79"/>
      <c r="I138" s="79"/>
    </row>
    <row r="139" spans="1:9" ht="18.75" x14ac:dyDescent="0.3">
      <c r="A139" s="61" t="s">
        <v>142</v>
      </c>
      <c r="B139" s="10" t="s">
        <v>14</v>
      </c>
      <c r="C139" s="79"/>
      <c r="D139" s="79"/>
      <c r="E139" s="79"/>
      <c r="F139" s="79"/>
      <c r="G139" s="79"/>
      <c r="H139" s="79"/>
      <c r="I139" s="79"/>
    </row>
    <row r="140" spans="1:9" ht="18.75" x14ac:dyDescent="0.3">
      <c r="A140" s="83" t="s">
        <v>143</v>
      </c>
      <c r="B140" s="10" t="s">
        <v>14</v>
      </c>
      <c r="C140" s="79"/>
      <c r="D140" s="79"/>
      <c r="E140" s="79"/>
      <c r="F140" s="79"/>
      <c r="G140" s="79"/>
      <c r="H140" s="79"/>
      <c r="I140" s="79"/>
    </row>
    <row r="141" spans="1:9" ht="60" customHeight="1" x14ac:dyDescent="0.2">
      <c r="A141" s="40" t="s">
        <v>54</v>
      </c>
      <c r="B141" s="10" t="s">
        <v>14</v>
      </c>
      <c r="C141" s="79">
        <v>18840</v>
      </c>
      <c r="D141" s="79">
        <v>18900</v>
      </c>
      <c r="E141" s="79">
        <v>21000</v>
      </c>
      <c r="F141" s="79">
        <v>21000</v>
      </c>
      <c r="G141" s="79">
        <v>22500</v>
      </c>
      <c r="H141" s="79">
        <v>23500</v>
      </c>
      <c r="I141" s="79">
        <v>25500</v>
      </c>
    </row>
    <row r="142" spans="1:9" ht="42.75" customHeight="1" x14ac:dyDescent="0.2">
      <c r="A142" s="41" t="s">
        <v>58</v>
      </c>
      <c r="B142" s="10" t="s">
        <v>11</v>
      </c>
      <c r="C142" s="79">
        <f>1752.79+78.39</f>
        <v>1831.18</v>
      </c>
      <c r="D142" s="79">
        <f>1827.97+44.3</f>
        <v>1872.27</v>
      </c>
      <c r="E142" s="79">
        <f>1934.12+42</f>
        <v>1976.12</v>
      </c>
      <c r="F142" s="79">
        <f>2016.49+50-1.11</f>
        <v>2065.3799999999997</v>
      </c>
      <c r="G142" s="79">
        <f>1954.12+50-4.12</f>
        <v>2000</v>
      </c>
      <c r="H142" s="79">
        <f>2027.25+50-0.33</f>
        <v>2076.92</v>
      </c>
      <c r="I142" s="79">
        <f>2032+50-0.47</f>
        <v>2081.5300000000002</v>
      </c>
    </row>
    <row r="143" spans="1:9" ht="18.75" x14ac:dyDescent="0.2">
      <c r="A143" s="42" t="s">
        <v>28</v>
      </c>
      <c r="B143" s="10"/>
      <c r="C143" s="11"/>
      <c r="D143" s="11"/>
      <c r="E143" s="11"/>
      <c r="F143" s="11"/>
      <c r="G143" s="12"/>
      <c r="H143" s="11"/>
      <c r="I143" s="12"/>
    </row>
    <row r="144" spans="1:9" ht="37.5" x14ac:dyDescent="0.2">
      <c r="A144" s="42" t="s">
        <v>59</v>
      </c>
      <c r="B144" s="10" t="s">
        <v>11</v>
      </c>
      <c r="C144" s="79">
        <v>30.86</v>
      </c>
      <c r="D144" s="79">
        <v>34.979999999999997</v>
      </c>
      <c r="E144" s="79">
        <v>36.51</v>
      </c>
      <c r="F144" s="79">
        <v>37.6</v>
      </c>
      <c r="G144" s="79">
        <v>38.64</v>
      </c>
      <c r="H144" s="79">
        <v>37.9</v>
      </c>
      <c r="I144" s="79">
        <v>38.1</v>
      </c>
    </row>
    <row r="145" spans="1:14" ht="37.5" x14ac:dyDescent="0.2">
      <c r="A145" s="42" t="s">
        <v>64</v>
      </c>
      <c r="B145" s="10" t="s">
        <v>11</v>
      </c>
      <c r="C145" s="79"/>
      <c r="D145" s="79"/>
      <c r="E145" s="79"/>
      <c r="F145" s="79"/>
      <c r="G145" s="79"/>
      <c r="H145" s="79"/>
      <c r="I145" s="79"/>
    </row>
    <row r="146" spans="1:14" ht="37.5" x14ac:dyDescent="0.2">
      <c r="A146" s="42" t="s">
        <v>69</v>
      </c>
      <c r="B146" s="10" t="s">
        <v>11</v>
      </c>
      <c r="C146" s="79">
        <f t="shared" ref="C146:H146" si="4">C142-C144</f>
        <v>1800.3200000000002</v>
      </c>
      <c r="D146" s="79">
        <f t="shared" si="4"/>
        <v>1837.29</v>
      </c>
      <c r="E146" s="79">
        <f t="shared" si="4"/>
        <v>1939.61</v>
      </c>
      <c r="F146" s="79">
        <f t="shared" si="4"/>
        <v>2027.7799999999997</v>
      </c>
      <c r="G146" s="79">
        <f t="shared" si="4"/>
        <v>1961.36</v>
      </c>
      <c r="H146" s="79">
        <f t="shared" si="4"/>
        <v>2039.02</v>
      </c>
      <c r="I146" s="79">
        <f>I142-I144</f>
        <v>2043.4300000000003</v>
      </c>
    </row>
    <row r="147" spans="1:14" ht="19.5" x14ac:dyDescent="0.2">
      <c r="A147" s="41" t="s">
        <v>29</v>
      </c>
      <c r="B147" s="10" t="s">
        <v>11</v>
      </c>
      <c r="C147" s="79"/>
      <c r="D147" s="79"/>
      <c r="E147" s="79"/>
      <c r="F147" s="79"/>
      <c r="G147" s="79"/>
      <c r="H147" s="79"/>
      <c r="I147" s="79"/>
    </row>
    <row r="148" spans="1:14" ht="19.5" x14ac:dyDescent="0.2">
      <c r="A148" s="41" t="s">
        <v>4</v>
      </c>
      <c r="B148" s="10" t="s">
        <v>11</v>
      </c>
      <c r="C148" s="79"/>
      <c r="D148" s="79"/>
      <c r="E148" s="79"/>
      <c r="F148" s="79"/>
      <c r="G148" s="79"/>
      <c r="H148" s="79"/>
      <c r="I148" s="79"/>
    </row>
    <row r="149" spans="1:14" ht="39" x14ac:dyDescent="0.2">
      <c r="A149" s="70" t="s">
        <v>81</v>
      </c>
      <c r="B149" s="13" t="s">
        <v>11</v>
      </c>
      <c r="C149" s="82">
        <f>C142+C147</f>
        <v>1831.18</v>
      </c>
      <c r="D149" s="82">
        <f t="shared" ref="D149:I149" si="5">D142+D147</f>
        <v>1872.27</v>
      </c>
      <c r="E149" s="82">
        <f t="shared" si="5"/>
        <v>1976.12</v>
      </c>
      <c r="F149" s="82">
        <f t="shared" si="5"/>
        <v>2065.3799999999997</v>
      </c>
      <c r="G149" s="82">
        <f t="shared" si="5"/>
        <v>2000</v>
      </c>
      <c r="H149" s="82">
        <f t="shared" si="5"/>
        <v>2076.92</v>
      </c>
      <c r="I149" s="82">
        <f t="shared" si="5"/>
        <v>2081.5300000000002</v>
      </c>
      <c r="N149" t="s">
        <v>96</v>
      </c>
    </row>
    <row r="150" spans="1:14" ht="18.75" x14ac:dyDescent="0.2">
      <c r="A150" s="163" t="s">
        <v>92</v>
      </c>
      <c r="B150" s="164"/>
      <c r="C150" s="164"/>
      <c r="D150" s="164"/>
      <c r="E150" s="164"/>
      <c r="F150" s="164"/>
      <c r="G150" s="164"/>
      <c r="H150" s="164"/>
      <c r="I150" s="165"/>
    </row>
    <row r="151" spans="1:14" ht="39" x14ac:dyDescent="0.2">
      <c r="A151" s="43" t="s">
        <v>88</v>
      </c>
      <c r="B151" s="13" t="s">
        <v>11</v>
      </c>
      <c r="C151" s="81">
        <f t="shared" ref="C151:I151" si="6">C153+C154</f>
        <v>23.88</v>
      </c>
      <c r="D151" s="81">
        <f t="shared" si="6"/>
        <v>25.074999999999999</v>
      </c>
      <c r="E151" s="81">
        <f t="shared" si="6"/>
        <v>25.834</v>
      </c>
      <c r="F151" s="81">
        <f t="shared" si="6"/>
        <v>26.984000000000002</v>
      </c>
      <c r="G151" s="81">
        <f t="shared" si="6"/>
        <v>26.134</v>
      </c>
      <c r="H151" s="81">
        <f t="shared" si="6"/>
        <v>27.134</v>
      </c>
      <c r="I151" s="81">
        <f t="shared" si="6"/>
        <v>27.193999999999999</v>
      </c>
    </row>
    <row r="152" spans="1:14" ht="18.75" x14ac:dyDescent="0.2">
      <c r="A152" s="42" t="s">
        <v>28</v>
      </c>
      <c r="B152" s="13" t="s">
        <v>11</v>
      </c>
      <c r="C152" s="80"/>
      <c r="D152" s="80"/>
      <c r="E152" s="80"/>
      <c r="F152" s="80"/>
      <c r="G152" s="80"/>
      <c r="H152" s="80"/>
      <c r="I152" s="80"/>
    </row>
    <row r="153" spans="1:14" ht="18.75" x14ac:dyDescent="0.2">
      <c r="A153" s="4" t="s">
        <v>86</v>
      </c>
      <c r="B153" s="13" t="s">
        <v>11</v>
      </c>
      <c r="C153" s="79">
        <v>23.81</v>
      </c>
      <c r="D153" s="79">
        <v>24.34</v>
      </c>
      <c r="E153" s="79">
        <v>25.7</v>
      </c>
      <c r="F153" s="79">
        <v>26.85</v>
      </c>
      <c r="G153" s="79">
        <v>26</v>
      </c>
      <c r="H153" s="79">
        <v>27</v>
      </c>
      <c r="I153" s="79">
        <v>27.06</v>
      </c>
    </row>
    <row r="154" spans="1:14" ht="18.75" x14ac:dyDescent="0.2">
      <c r="A154" s="4" t="s">
        <v>87</v>
      </c>
      <c r="B154" s="13" t="s">
        <v>11</v>
      </c>
      <c r="C154" s="79">
        <f t="shared" ref="C154:H154" si="7">C155+C156</f>
        <v>7.0000000000000007E-2</v>
      </c>
      <c r="D154" s="79">
        <f t="shared" si="7"/>
        <v>0.73499999999999999</v>
      </c>
      <c r="E154" s="79">
        <f t="shared" si="7"/>
        <v>0.13400000000000001</v>
      </c>
      <c r="F154" s="79">
        <f t="shared" si="7"/>
        <v>0.13400000000000001</v>
      </c>
      <c r="G154" s="79">
        <f t="shared" si="7"/>
        <v>0.13400000000000001</v>
      </c>
      <c r="H154" s="79">
        <f t="shared" si="7"/>
        <v>0.13400000000000001</v>
      </c>
      <c r="I154" s="79">
        <f t="shared" ref="I154" si="8">I155+I156</f>
        <v>0.13400000000000001</v>
      </c>
    </row>
    <row r="155" spans="1:14" ht="18.75" x14ac:dyDescent="0.2">
      <c r="A155" s="53" t="s">
        <v>82</v>
      </c>
      <c r="B155" s="13" t="s">
        <v>11</v>
      </c>
      <c r="C155" s="79">
        <v>0.05</v>
      </c>
      <c r="D155" s="79">
        <v>0.73</v>
      </c>
      <c r="E155" s="79">
        <v>4.2000000000000003E-2</v>
      </c>
      <c r="F155" s="79">
        <v>4.2000000000000003E-2</v>
      </c>
      <c r="G155" s="79">
        <v>4.2000000000000003E-2</v>
      </c>
      <c r="H155" s="79">
        <v>4.2000000000000003E-2</v>
      </c>
      <c r="I155" s="79">
        <v>4.2000000000000003E-2</v>
      </c>
    </row>
    <row r="156" spans="1:14" ht="18.75" x14ac:dyDescent="0.2">
      <c r="A156" s="53" t="s">
        <v>83</v>
      </c>
      <c r="B156" s="13" t="s">
        <v>11</v>
      </c>
      <c r="C156" s="79">
        <v>0.02</v>
      </c>
      <c r="D156" s="79">
        <v>5.0000000000000001E-3</v>
      </c>
      <c r="E156" s="79">
        <v>9.1999999999999998E-2</v>
      </c>
      <c r="F156" s="79">
        <v>9.1999999999999998E-2</v>
      </c>
      <c r="G156" s="79">
        <v>9.1999999999999998E-2</v>
      </c>
      <c r="H156" s="79">
        <v>9.1999999999999998E-2</v>
      </c>
      <c r="I156" s="79">
        <v>9.1999999999999998E-2</v>
      </c>
      <c r="L156" t="s">
        <v>89</v>
      </c>
    </row>
    <row r="157" spans="1:14" ht="18.75" x14ac:dyDescent="0.2">
      <c r="A157" s="4" t="s">
        <v>93</v>
      </c>
      <c r="B157" s="13" t="s">
        <v>11</v>
      </c>
      <c r="C157" s="78"/>
      <c r="D157" s="78"/>
      <c r="E157" s="78"/>
      <c r="F157" s="78"/>
      <c r="G157" s="78"/>
      <c r="H157" s="78"/>
      <c r="I157" s="78"/>
    </row>
    <row r="158" spans="1:14" ht="18.75" x14ac:dyDescent="0.2">
      <c r="A158" s="49" t="s">
        <v>84</v>
      </c>
      <c r="B158" s="13" t="s">
        <v>11</v>
      </c>
      <c r="C158" s="77"/>
      <c r="D158" s="77"/>
      <c r="E158" s="77"/>
      <c r="F158" s="77"/>
      <c r="G158" s="77"/>
      <c r="H158" s="77"/>
      <c r="I158" s="77"/>
    </row>
    <row r="159" spans="1:14" s="52" customFormat="1" ht="33.75" customHeight="1" x14ac:dyDescent="0.2">
      <c r="A159" s="50" t="s">
        <v>85</v>
      </c>
      <c r="B159" s="51" t="s">
        <v>11</v>
      </c>
      <c r="C159" s="76"/>
      <c r="D159" s="76"/>
      <c r="E159" s="76"/>
      <c r="F159" s="76"/>
      <c r="G159" s="76"/>
      <c r="H159" s="76"/>
      <c r="I159" s="76"/>
    </row>
    <row r="160" spans="1:14" x14ac:dyDescent="0.2">
      <c r="C160" s="75"/>
      <c r="D160" s="75"/>
      <c r="E160" s="75"/>
      <c r="F160" s="75"/>
      <c r="G160" s="75"/>
      <c r="H160" s="75"/>
      <c r="I160" s="75"/>
    </row>
    <row r="162" spans="1:3" x14ac:dyDescent="0.2">
      <c r="A162" s="139" t="s">
        <v>178</v>
      </c>
      <c r="C162" t="s">
        <v>179</v>
      </c>
    </row>
  </sheetData>
  <sheetProtection formatColumns="0" formatRows="0" selectLockedCells="1"/>
  <mergeCells count="17">
    <mergeCell ref="A9:I9"/>
    <mergeCell ref="A27:I27"/>
    <mergeCell ref="A150:I150"/>
    <mergeCell ref="A77:I77"/>
    <mergeCell ref="H1:I1"/>
    <mergeCell ref="H2:I2"/>
    <mergeCell ref="A1:F1"/>
    <mergeCell ref="D6:D8"/>
    <mergeCell ref="C6:C8"/>
    <mergeCell ref="E6:E8"/>
    <mergeCell ref="A4:I4"/>
    <mergeCell ref="F7:G7"/>
    <mergeCell ref="H7:H8"/>
    <mergeCell ref="I7:I8"/>
    <mergeCell ref="F6:I6"/>
    <mergeCell ref="A6:A8"/>
    <mergeCell ref="B6:B8"/>
  </mergeCells>
  <printOptions horizontalCentered="1"/>
  <pageMargins left="0.59055118110236227" right="0.39370078740157483" top="0.39370078740157483" bottom="0.39370078740157483" header="0.51181102362204722" footer="0.51181102362204722"/>
  <pageSetup paperSize="9" scale="74" fitToHeight="7" orientation="landscape" r:id="rId1"/>
  <headerFooter alignWithMargins="0"/>
  <rowBreaks count="1" manualBreakCount="1">
    <brk id="26" max="8" man="1"/>
  </rowBreaks>
  <colBreaks count="1" manualBreakCount="1">
    <brk id="2" max="16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indexed="50"/>
  </sheetPr>
  <dimension ref="A1:AN27"/>
  <sheetViews>
    <sheetView view="pageBreakPreview" topLeftCell="Q16" zoomScaleNormal="75" zoomScaleSheetLayoutView="100" workbookViewId="0">
      <selection activeCell="AL27" sqref="AL27"/>
    </sheetView>
  </sheetViews>
  <sheetFormatPr defaultRowHeight="12.75" x14ac:dyDescent="0.2"/>
  <cols>
    <col min="1" max="1" width="34.5703125" customWidth="1"/>
    <col min="2" max="2" width="20.140625" customWidth="1"/>
    <col min="3" max="14" width="9.7109375" customWidth="1"/>
    <col min="17" max="17" width="10.28515625" customWidth="1"/>
    <col min="18" max="18" width="9" customWidth="1"/>
    <col min="19" max="20" width="9.28515625" customWidth="1"/>
    <col min="21" max="27" width="9.7109375" customWidth="1"/>
    <col min="30" max="32" width="9.7109375" customWidth="1"/>
    <col min="33" max="33" width="10.85546875" bestFit="1" customWidth="1"/>
  </cols>
  <sheetData>
    <row r="1" spans="1:40" ht="27" customHeight="1" x14ac:dyDescent="0.2"/>
    <row r="2" spans="1:40" ht="15.75" customHeight="1" x14ac:dyDescent="0.25">
      <c r="C2" s="166" t="s">
        <v>65</v>
      </c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7" t="s">
        <v>45</v>
      </c>
      <c r="R2" s="168"/>
      <c r="S2" s="168"/>
      <c r="T2" s="168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</row>
    <row r="4" spans="1:40" ht="15.75" x14ac:dyDescent="0.2">
      <c r="A4" s="63"/>
      <c r="B4" s="181" t="s">
        <v>100</v>
      </c>
      <c r="C4" s="173" t="s">
        <v>6</v>
      </c>
      <c r="D4" s="173"/>
      <c r="E4" s="173"/>
      <c r="F4" s="173"/>
      <c r="G4" s="173"/>
      <c r="H4" s="174"/>
      <c r="I4" s="175" t="s">
        <v>40</v>
      </c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4"/>
      <c r="U4" s="180" t="s">
        <v>41</v>
      </c>
      <c r="V4" s="180"/>
      <c r="W4" s="180"/>
      <c r="X4" s="180"/>
      <c r="Y4" s="180"/>
      <c r="Z4" s="180"/>
      <c r="AA4" s="180"/>
      <c r="AB4" s="180"/>
      <c r="AC4" s="180"/>
      <c r="AD4" s="180"/>
      <c r="AE4" s="180"/>
      <c r="AF4" s="180"/>
      <c r="AG4" s="180"/>
      <c r="AH4" s="180"/>
      <c r="AI4" s="180"/>
      <c r="AJ4" s="180"/>
      <c r="AK4" s="180"/>
      <c r="AL4" s="180"/>
      <c r="AM4" s="3"/>
      <c r="AN4" s="3"/>
    </row>
    <row r="5" spans="1:40" ht="58.5" customHeight="1" x14ac:dyDescent="0.2">
      <c r="A5" s="64"/>
      <c r="B5" s="181"/>
      <c r="C5" s="177" t="s">
        <v>43</v>
      </c>
      <c r="D5" s="177"/>
      <c r="E5" s="177"/>
      <c r="F5" s="177"/>
      <c r="G5" s="177"/>
      <c r="H5" s="178"/>
      <c r="I5" s="179" t="s">
        <v>1</v>
      </c>
      <c r="J5" s="177"/>
      <c r="K5" s="177"/>
      <c r="L5" s="177"/>
      <c r="M5" s="177"/>
      <c r="N5" s="178"/>
      <c r="O5" s="179" t="s">
        <v>51</v>
      </c>
      <c r="P5" s="177"/>
      <c r="Q5" s="177"/>
      <c r="R5" s="177"/>
      <c r="S5" s="177"/>
      <c r="T5" s="178"/>
      <c r="U5" s="179" t="s">
        <v>0</v>
      </c>
      <c r="V5" s="177"/>
      <c r="W5" s="177"/>
      <c r="X5" s="177"/>
      <c r="Y5" s="177"/>
      <c r="Z5" s="178"/>
      <c r="AA5" s="179" t="s">
        <v>52</v>
      </c>
      <c r="AB5" s="177"/>
      <c r="AC5" s="177"/>
      <c r="AD5" s="177"/>
      <c r="AE5" s="177"/>
      <c r="AF5" s="178"/>
      <c r="AG5" s="179" t="s">
        <v>42</v>
      </c>
      <c r="AH5" s="177"/>
      <c r="AI5" s="177"/>
      <c r="AJ5" s="177"/>
      <c r="AK5" s="177"/>
      <c r="AL5" s="178"/>
      <c r="AM5" s="3"/>
    </row>
    <row r="6" spans="1:40" ht="15.75" customHeight="1" x14ac:dyDescent="0.2">
      <c r="A6" s="64"/>
      <c r="B6" s="181"/>
      <c r="C6" s="169" t="s">
        <v>148</v>
      </c>
      <c r="D6" s="171" t="s">
        <v>170</v>
      </c>
      <c r="E6" s="176" t="s">
        <v>171</v>
      </c>
      <c r="F6" s="176" t="s">
        <v>173</v>
      </c>
      <c r="G6" s="176"/>
      <c r="H6" s="176"/>
      <c r="I6" s="169" t="s">
        <v>148</v>
      </c>
      <c r="J6" s="171" t="s">
        <v>170</v>
      </c>
      <c r="K6" s="176" t="s">
        <v>171</v>
      </c>
      <c r="L6" s="176" t="s">
        <v>173</v>
      </c>
      <c r="M6" s="176"/>
      <c r="N6" s="176"/>
      <c r="O6" s="169" t="s">
        <v>148</v>
      </c>
      <c r="P6" s="171" t="s">
        <v>170</v>
      </c>
      <c r="Q6" s="176" t="s">
        <v>171</v>
      </c>
      <c r="R6" s="176" t="s">
        <v>173</v>
      </c>
      <c r="S6" s="176"/>
      <c r="T6" s="176"/>
      <c r="U6" s="169" t="s">
        <v>148</v>
      </c>
      <c r="V6" s="171" t="s">
        <v>170</v>
      </c>
      <c r="W6" s="176" t="s">
        <v>171</v>
      </c>
      <c r="X6" s="176" t="s">
        <v>173</v>
      </c>
      <c r="Y6" s="176"/>
      <c r="Z6" s="176"/>
      <c r="AA6" s="169" t="s">
        <v>148</v>
      </c>
      <c r="AB6" s="171" t="s">
        <v>170</v>
      </c>
      <c r="AC6" s="176" t="s">
        <v>171</v>
      </c>
      <c r="AD6" s="176" t="s">
        <v>173</v>
      </c>
      <c r="AE6" s="176"/>
      <c r="AF6" s="176"/>
      <c r="AG6" s="169" t="s">
        <v>148</v>
      </c>
      <c r="AH6" s="171" t="s">
        <v>170</v>
      </c>
      <c r="AI6" s="176" t="s">
        <v>171</v>
      </c>
      <c r="AJ6" s="176" t="s">
        <v>173</v>
      </c>
      <c r="AK6" s="176"/>
      <c r="AL6" s="176"/>
      <c r="AM6" s="3"/>
      <c r="AN6" s="3"/>
    </row>
    <row r="7" spans="1:40" ht="15.75" x14ac:dyDescent="0.2">
      <c r="A7" s="65"/>
      <c r="B7" s="181"/>
      <c r="C7" s="170"/>
      <c r="D7" s="172"/>
      <c r="E7" s="176"/>
      <c r="F7" s="66" t="s">
        <v>150</v>
      </c>
      <c r="G7" s="66" t="s">
        <v>149</v>
      </c>
      <c r="H7" s="66" t="s">
        <v>172</v>
      </c>
      <c r="I7" s="170"/>
      <c r="J7" s="172"/>
      <c r="K7" s="176"/>
      <c r="L7" s="140" t="s">
        <v>150</v>
      </c>
      <c r="M7" s="140" t="s">
        <v>149</v>
      </c>
      <c r="N7" s="140" t="s">
        <v>172</v>
      </c>
      <c r="O7" s="170"/>
      <c r="P7" s="172"/>
      <c r="Q7" s="176"/>
      <c r="R7" s="140" t="s">
        <v>150</v>
      </c>
      <c r="S7" s="140" t="s">
        <v>149</v>
      </c>
      <c r="T7" s="140" t="s">
        <v>172</v>
      </c>
      <c r="U7" s="170"/>
      <c r="V7" s="172"/>
      <c r="W7" s="176"/>
      <c r="X7" s="140" t="s">
        <v>150</v>
      </c>
      <c r="Y7" s="140" t="s">
        <v>149</v>
      </c>
      <c r="Z7" s="140" t="s">
        <v>172</v>
      </c>
      <c r="AA7" s="170"/>
      <c r="AB7" s="172"/>
      <c r="AC7" s="176"/>
      <c r="AD7" s="140" t="s">
        <v>150</v>
      </c>
      <c r="AE7" s="140" t="s">
        <v>149</v>
      </c>
      <c r="AF7" s="140" t="s">
        <v>172</v>
      </c>
      <c r="AG7" s="170"/>
      <c r="AH7" s="172"/>
      <c r="AI7" s="176"/>
      <c r="AJ7" s="140" t="s">
        <v>150</v>
      </c>
      <c r="AK7" s="140" t="s">
        <v>149</v>
      </c>
      <c r="AL7" s="140" t="s">
        <v>172</v>
      </c>
      <c r="AM7" s="3"/>
      <c r="AN7" s="3"/>
    </row>
    <row r="8" spans="1:40" ht="93.75" x14ac:dyDescent="0.2">
      <c r="A8" s="57" t="s">
        <v>138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</row>
    <row r="9" spans="1:40" x14ac:dyDescent="0.2">
      <c r="A9" s="58" t="s">
        <v>137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</row>
    <row r="10" spans="1:40" x14ac:dyDescent="0.2">
      <c r="A10" s="120" t="s">
        <v>152</v>
      </c>
      <c r="B10" s="121" t="s">
        <v>153</v>
      </c>
      <c r="C10" s="123">
        <v>3.7</v>
      </c>
      <c r="D10" s="123">
        <v>3</v>
      </c>
      <c r="E10" s="123">
        <v>3</v>
      </c>
      <c r="F10" s="124">
        <v>3.8</v>
      </c>
      <c r="G10" s="124">
        <v>4.8</v>
      </c>
      <c r="H10" s="124">
        <v>4.8</v>
      </c>
      <c r="I10" s="123">
        <v>3.7</v>
      </c>
      <c r="J10" s="123">
        <v>3</v>
      </c>
      <c r="K10" s="123">
        <v>3</v>
      </c>
      <c r="L10" s="124">
        <v>3.8</v>
      </c>
      <c r="M10" s="124">
        <v>4.8</v>
      </c>
      <c r="N10" s="124">
        <v>4.8</v>
      </c>
      <c r="O10" s="123"/>
      <c r="P10" s="123"/>
      <c r="Q10" s="123"/>
      <c r="R10" s="123"/>
      <c r="S10" s="123"/>
      <c r="T10" s="124"/>
      <c r="U10" s="123">
        <v>6</v>
      </c>
      <c r="V10" s="123">
        <v>6</v>
      </c>
      <c r="W10" s="123">
        <v>6</v>
      </c>
      <c r="X10" s="123">
        <v>6</v>
      </c>
      <c r="Y10" s="123">
        <v>6</v>
      </c>
      <c r="Z10" s="123">
        <v>6</v>
      </c>
      <c r="AA10" s="142">
        <v>18840</v>
      </c>
      <c r="AB10" s="142">
        <v>18900</v>
      </c>
      <c r="AC10" s="142">
        <v>21000</v>
      </c>
      <c r="AD10" s="142">
        <v>22500</v>
      </c>
      <c r="AE10" s="142">
        <v>23500</v>
      </c>
      <c r="AF10" s="142">
        <v>25500</v>
      </c>
      <c r="AG10" s="142">
        <f>AA10*U10*12/1000000</f>
        <v>1.3564799999999999</v>
      </c>
      <c r="AH10" s="142">
        <f t="shared" ref="AH10:AL15" si="0">AB10*V10*12/1000000</f>
        <v>1.3608</v>
      </c>
      <c r="AI10" s="142">
        <f t="shared" si="0"/>
        <v>1.512</v>
      </c>
      <c r="AJ10" s="142">
        <f t="shared" si="0"/>
        <v>1.62</v>
      </c>
      <c r="AK10" s="142">
        <f t="shared" si="0"/>
        <v>1.6919999999999999</v>
      </c>
      <c r="AL10" s="142">
        <f t="shared" si="0"/>
        <v>1.8360000000000001</v>
      </c>
    </row>
    <row r="11" spans="1:40" x14ac:dyDescent="0.2">
      <c r="A11" s="120" t="s">
        <v>154</v>
      </c>
      <c r="B11" s="121" t="s">
        <v>153</v>
      </c>
      <c r="C11" s="123">
        <v>7.1</v>
      </c>
      <c r="D11" s="123">
        <v>8.5</v>
      </c>
      <c r="E11" s="123">
        <v>8.5</v>
      </c>
      <c r="F11" s="124">
        <v>11</v>
      </c>
      <c r="G11" s="124">
        <v>16.16</v>
      </c>
      <c r="H11" s="124">
        <v>16.16</v>
      </c>
      <c r="I11" s="123">
        <v>7.1</v>
      </c>
      <c r="J11" s="123">
        <v>8.5</v>
      </c>
      <c r="K11" s="123">
        <v>8.5</v>
      </c>
      <c r="L11" s="124">
        <v>11</v>
      </c>
      <c r="M11" s="124">
        <v>16.16</v>
      </c>
      <c r="N11" s="124">
        <v>16.16</v>
      </c>
      <c r="O11" s="123"/>
      <c r="P11" s="123"/>
      <c r="Q11" s="123"/>
      <c r="R11" s="123"/>
      <c r="S11" s="123"/>
      <c r="T11" s="124"/>
      <c r="U11" s="123">
        <v>17</v>
      </c>
      <c r="V11" s="123">
        <v>17</v>
      </c>
      <c r="W11" s="123">
        <v>17</v>
      </c>
      <c r="X11" s="123">
        <v>17</v>
      </c>
      <c r="Y11" s="123">
        <v>17</v>
      </c>
      <c r="Z11" s="123">
        <v>17</v>
      </c>
      <c r="AA11" s="142">
        <v>18840</v>
      </c>
      <c r="AB11" s="142">
        <v>18900</v>
      </c>
      <c r="AC11" s="142">
        <v>21000</v>
      </c>
      <c r="AD11" s="142">
        <v>22500</v>
      </c>
      <c r="AE11" s="142">
        <v>23500</v>
      </c>
      <c r="AF11" s="142">
        <v>25500</v>
      </c>
      <c r="AG11" s="142">
        <f t="shared" ref="AG11:AG15" si="1">AA11*U11*12/1000000</f>
        <v>3.8433600000000001</v>
      </c>
      <c r="AH11" s="142">
        <f t="shared" si="0"/>
        <v>3.8555999999999999</v>
      </c>
      <c r="AI11" s="142">
        <f t="shared" si="0"/>
        <v>4.2839999999999998</v>
      </c>
      <c r="AJ11" s="142">
        <f t="shared" si="0"/>
        <v>4.59</v>
      </c>
      <c r="AK11" s="142">
        <f t="shared" si="0"/>
        <v>4.7939999999999996</v>
      </c>
      <c r="AL11" s="142">
        <f t="shared" si="0"/>
        <v>5.202</v>
      </c>
    </row>
    <row r="12" spans="1:40" x14ac:dyDescent="0.2">
      <c r="A12" s="120" t="s">
        <v>155</v>
      </c>
      <c r="B12" s="121" t="s">
        <v>153</v>
      </c>
      <c r="C12" s="123">
        <v>7.3</v>
      </c>
      <c r="D12" s="123">
        <v>4.8</v>
      </c>
      <c r="E12" s="123">
        <v>4.8</v>
      </c>
      <c r="F12" s="124">
        <v>10.5</v>
      </c>
      <c r="G12" s="124">
        <v>11.5</v>
      </c>
      <c r="H12" s="124">
        <v>11.5</v>
      </c>
      <c r="I12" s="123">
        <v>7.3</v>
      </c>
      <c r="J12" s="123">
        <v>4.8</v>
      </c>
      <c r="K12" s="123">
        <v>4.8</v>
      </c>
      <c r="L12" s="124">
        <v>10.5</v>
      </c>
      <c r="M12" s="124">
        <v>11.5</v>
      </c>
      <c r="N12" s="124">
        <v>11.5</v>
      </c>
      <c r="O12" s="123"/>
      <c r="P12" s="123"/>
      <c r="Q12" s="123"/>
      <c r="R12" s="123"/>
      <c r="S12" s="123"/>
      <c r="T12" s="124"/>
      <c r="U12" s="123">
        <v>2</v>
      </c>
      <c r="V12" s="123">
        <v>3</v>
      </c>
      <c r="W12" s="123">
        <v>3</v>
      </c>
      <c r="X12" s="123">
        <v>3</v>
      </c>
      <c r="Y12" s="123">
        <v>3</v>
      </c>
      <c r="Z12" s="123">
        <v>3</v>
      </c>
      <c r="AA12" s="142">
        <v>18840</v>
      </c>
      <c r="AB12" s="142">
        <v>18900</v>
      </c>
      <c r="AC12" s="142">
        <v>21000</v>
      </c>
      <c r="AD12" s="142">
        <v>22500</v>
      </c>
      <c r="AE12" s="142">
        <v>23500</v>
      </c>
      <c r="AF12" s="142">
        <v>25500</v>
      </c>
      <c r="AG12" s="142">
        <f t="shared" si="1"/>
        <v>0.45216000000000001</v>
      </c>
      <c r="AH12" s="142">
        <f t="shared" si="0"/>
        <v>0.6804</v>
      </c>
      <c r="AI12" s="142">
        <f t="shared" si="0"/>
        <v>0.75600000000000001</v>
      </c>
      <c r="AJ12" s="142">
        <f t="shared" si="0"/>
        <v>0.81</v>
      </c>
      <c r="AK12" s="142">
        <f t="shared" si="0"/>
        <v>0.84599999999999997</v>
      </c>
      <c r="AL12" s="142">
        <f t="shared" si="0"/>
        <v>0.91800000000000004</v>
      </c>
    </row>
    <row r="13" spans="1:40" x14ac:dyDescent="0.2">
      <c r="A13" s="120" t="s">
        <v>156</v>
      </c>
      <c r="B13" s="121" t="s">
        <v>153</v>
      </c>
      <c r="C13" s="123">
        <v>2.4</v>
      </c>
      <c r="D13" s="123">
        <v>0</v>
      </c>
      <c r="E13" s="123">
        <v>0</v>
      </c>
      <c r="F13" s="124">
        <v>0</v>
      </c>
      <c r="G13" s="124">
        <v>0</v>
      </c>
      <c r="H13" s="124">
        <v>0</v>
      </c>
      <c r="I13" s="123">
        <v>2.4</v>
      </c>
      <c r="J13" s="123">
        <v>0</v>
      </c>
      <c r="K13" s="123">
        <v>0</v>
      </c>
      <c r="L13" s="124">
        <v>0</v>
      </c>
      <c r="M13" s="124">
        <v>0</v>
      </c>
      <c r="N13" s="124">
        <v>0</v>
      </c>
      <c r="O13" s="123"/>
      <c r="P13" s="123"/>
      <c r="Q13" s="123"/>
      <c r="R13" s="123"/>
      <c r="S13" s="123"/>
      <c r="T13" s="124"/>
      <c r="U13" s="123">
        <v>1</v>
      </c>
      <c r="V13" s="123">
        <v>1</v>
      </c>
      <c r="W13" s="123">
        <v>0</v>
      </c>
      <c r="X13" s="123">
        <v>0</v>
      </c>
      <c r="Y13" s="123">
        <v>0</v>
      </c>
      <c r="Z13" s="123">
        <v>0</v>
      </c>
      <c r="AA13" s="142">
        <v>18840</v>
      </c>
      <c r="AB13" s="142">
        <v>0</v>
      </c>
      <c r="AC13" s="142">
        <v>0</v>
      </c>
      <c r="AD13" s="142">
        <v>0</v>
      </c>
      <c r="AE13" s="142">
        <v>0</v>
      </c>
      <c r="AF13" s="142">
        <v>0</v>
      </c>
      <c r="AG13" s="142">
        <f t="shared" si="1"/>
        <v>0.22608</v>
      </c>
      <c r="AH13" s="142">
        <f t="shared" si="0"/>
        <v>0</v>
      </c>
      <c r="AI13" s="142">
        <f t="shared" si="0"/>
        <v>0</v>
      </c>
      <c r="AJ13" s="142">
        <f t="shared" si="0"/>
        <v>0</v>
      </c>
      <c r="AK13" s="142">
        <f t="shared" si="0"/>
        <v>0</v>
      </c>
      <c r="AL13" s="142">
        <f t="shared" si="0"/>
        <v>0</v>
      </c>
    </row>
    <row r="14" spans="1:40" x14ac:dyDescent="0.2">
      <c r="A14" s="120"/>
      <c r="B14" s="121" t="s">
        <v>153</v>
      </c>
      <c r="C14" s="123">
        <v>47.4</v>
      </c>
      <c r="D14" s="123">
        <v>57.8</v>
      </c>
      <c r="E14" s="123">
        <v>57.8</v>
      </c>
      <c r="F14" s="124">
        <v>74.099999999999994</v>
      </c>
      <c r="G14" s="124">
        <v>74.099999999999994</v>
      </c>
      <c r="H14" s="124">
        <v>75.55</v>
      </c>
      <c r="I14" s="123">
        <v>47.4</v>
      </c>
      <c r="J14" s="123">
        <v>57.8</v>
      </c>
      <c r="K14" s="123">
        <v>57.8</v>
      </c>
      <c r="L14" s="124">
        <v>74.099999999999994</v>
      </c>
      <c r="M14" s="124">
        <v>74.099999999999994</v>
      </c>
      <c r="N14" s="124">
        <v>75.55</v>
      </c>
      <c r="O14" s="123"/>
      <c r="P14" s="123"/>
      <c r="Q14" s="123"/>
      <c r="R14" s="123"/>
      <c r="S14" s="123"/>
      <c r="T14" s="124"/>
      <c r="U14" s="123">
        <v>93</v>
      </c>
      <c r="V14" s="123">
        <v>96</v>
      </c>
      <c r="W14" s="123">
        <v>96</v>
      </c>
      <c r="X14" s="123">
        <v>95</v>
      </c>
      <c r="Y14" s="123">
        <v>97</v>
      </c>
      <c r="Z14" s="123">
        <v>97</v>
      </c>
      <c r="AA14" s="142">
        <v>18840</v>
      </c>
      <c r="AB14" s="142">
        <v>18900</v>
      </c>
      <c r="AC14" s="142">
        <v>21000</v>
      </c>
      <c r="AD14" s="142">
        <v>22500</v>
      </c>
      <c r="AE14" s="142">
        <v>23500</v>
      </c>
      <c r="AF14" s="142">
        <v>25500</v>
      </c>
      <c r="AG14" s="142">
        <f t="shared" si="1"/>
        <v>21.02544</v>
      </c>
      <c r="AH14" s="142">
        <f t="shared" si="0"/>
        <v>21.7728</v>
      </c>
      <c r="AI14" s="142">
        <f t="shared" si="0"/>
        <v>24.192</v>
      </c>
      <c r="AJ14" s="142">
        <f t="shared" si="0"/>
        <v>25.65</v>
      </c>
      <c r="AK14" s="142">
        <f t="shared" si="0"/>
        <v>27.353999999999999</v>
      </c>
      <c r="AL14" s="142">
        <f t="shared" si="0"/>
        <v>29.681999999999999</v>
      </c>
    </row>
    <row r="15" spans="1:40" x14ac:dyDescent="0.2">
      <c r="A15" s="120" t="s">
        <v>78</v>
      </c>
      <c r="B15" s="121" t="s">
        <v>153</v>
      </c>
      <c r="C15" s="122"/>
      <c r="D15" s="123"/>
      <c r="E15" s="123"/>
      <c r="F15" s="123"/>
      <c r="G15" s="123"/>
      <c r="H15" s="124"/>
      <c r="I15" s="122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4"/>
      <c r="U15" s="123">
        <v>72</v>
      </c>
      <c r="V15" s="123">
        <v>74</v>
      </c>
      <c r="W15" s="123">
        <v>74</v>
      </c>
      <c r="X15" s="123">
        <v>75</v>
      </c>
      <c r="Y15" s="123">
        <v>75</v>
      </c>
      <c r="Z15" s="123">
        <v>75</v>
      </c>
      <c r="AA15" s="142">
        <v>18840</v>
      </c>
      <c r="AB15" s="142">
        <v>18900</v>
      </c>
      <c r="AC15" s="142">
        <v>21000</v>
      </c>
      <c r="AD15" s="142">
        <v>22500</v>
      </c>
      <c r="AE15" s="142">
        <v>23500</v>
      </c>
      <c r="AF15" s="142">
        <v>25500</v>
      </c>
      <c r="AG15" s="142">
        <f t="shared" si="1"/>
        <v>16.277760000000001</v>
      </c>
      <c r="AH15" s="142">
        <f t="shared" si="0"/>
        <v>16.783200000000001</v>
      </c>
      <c r="AI15" s="142">
        <f t="shared" si="0"/>
        <v>18.648</v>
      </c>
      <c r="AJ15" s="142">
        <f t="shared" si="0"/>
        <v>20.25</v>
      </c>
      <c r="AK15" s="142">
        <f t="shared" si="0"/>
        <v>21.15</v>
      </c>
      <c r="AL15" s="142">
        <f t="shared" si="0"/>
        <v>22.95</v>
      </c>
    </row>
    <row r="16" spans="1:40" ht="18.75" x14ac:dyDescent="0.2">
      <c r="A16" s="57" t="s">
        <v>7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</row>
    <row r="17" spans="1:38" x14ac:dyDescent="0.2">
      <c r="A17" s="58" t="s">
        <v>137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</row>
    <row r="18" spans="1:38" x14ac:dyDescent="0.2">
      <c r="A18" s="48" t="s">
        <v>158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>
        <v>1500</v>
      </c>
      <c r="V18" s="58">
        <v>1600</v>
      </c>
      <c r="W18" s="58">
        <v>1600</v>
      </c>
      <c r="X18" s="58">
        <v>1600</v>
      </c>
      <c r="Y18" s="58">
        <v>1601</v>
      </c>
      <c r="Z18" s="58">
        <v>1601</v>
      </c>
      <c r="AA18" s="143">
        <v>68612.28</v>
      </c>
      <c r="AB18" s="143">
        <v>68612.28</v>
      </c>
      <c r="AC18" s="143">
        <v>69070.649999999994</v>
      </c>
      <c r="AD18" s="143">
        <v>73270.649999999994</v>
      </c>
      <c r="AE18" s="143">
        <v>73670.649999999994</v>
      </c>
      <c r="AF18" s="143">
        <v>73670.649999999994</v>
      </c>
      <c r="AG18" s="143">
        <f t="shared" ref="AG18:AL18" si="2">U18*AA18*12/1000000</f>
        <v>1235.0210400000001</v>
      </c>
      <c r="AH18" s="143">
        <f t="shared" si="2"/>
        <v>1317.3557760000001</v>
      </c>
      <c r="AI18" s="143">
        <f t="shared" si="2"/>
        <v>1326.1564799999999</v>
      </c>
      <c r="AJ18" s="143">
        <f t="shared" si="2"/>
        <v>1406.7964799999997</v>
      </c>
      <c r="AK18" s="143">
        <f t="shared" si="2"/>
        <v>1415.3605278</v>
      </c>
      <c r="AL18" s="143">
        <f t="shared" si="2"/>
        <v>1415.3605278</v>
      </c>
    </row>
    <row r="19" spans="1:38" ht="51" x14ac:dyDescent="0.2">
      <c r="A19" s="138" t="s">
        <v>159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>
        <v>60</v>
      </c>
      <c r="V19" s="58">
        <v>60</v>
      </c>
      <c r="W19" s="58">
        <v>60</v>
      </c>
      <c r="X19" s="58">
        <v>60</v>
      </c>
      <c r="Y19" s="58">
        <v>60</v>
      </c>
      <c r="Z19" s="58">
        <v>60</v>
      </c>
      <c r="AA19" s="143">
        <v>17000</v>
      </c>
      <c r="AB19" s="143">
        <v>18900</v>
      </c>
      <c r="AC19" s="143">
        <v>22500</v>
      </c>
      <c r="AD19" s="143">
        <v>22500</v>
      </c>
      <c r="AE19" s="143">
        <v>22500</v>
      </c>
      <c r="AF19" s="143">
        <v>22500</v>
      </c>
      <c r="AG19" s="143">
        <f>U19*AA19*12/1000000</f>
        <v>12.24</v>
      </c>
      <c r="AH19" s="143">
        <f>V19*AB19*12/1000000</f>
        <v>13.608000000000001</v>
      </c>
      <c r="AI19" s="143">
        <f t="shared" ref="AI19:AI24" si="3">W19*AC19*12/1000000</f>
        <v>16.2</v>
      </c>
      <c r="AJ19" s="143">
        <f t="shared" ref="AJ19:AJ24" si="4">X19*AD19*12/1000000</f>
        <v>16.2</v>
      </c>
      <c r="AK19" s="143">
        <f t="shared" ref="AK19:AK24" si="5">Y19*AE19*12/1000000</f>
        <v>16.2</v>
      </c>
      <c r="AL19" s="143">
        <f t="shared" ref="AL19:AL24" si="6">Z19*AF19*12/1000000</f>
        <v>16.2</v>
      </c>
    </row>
    <row r="20" spans="1:38" ht="63.75" x14ac:dyDescent="0.2">
      <c r="A20" s="138" t="s">
        <v>160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>
        <v>18</v>
      </c>
      <c r="V20" s="58">
        <v>18</v>
      </c>
      <c r="W20" s="58">
        <v>18</v>
      </c>
      <c r="X20" s="58">
        <v>18</v>
      </c>
      <c r="Y20" s="58">
        <v>18</v>
      </c>
      <c r="Z20" s="58">
        <v>18</v>
      </c>
      <c r="AA20" s="143">
        <v>17000</v>
      </c>
      <c r="AB20" s="143">
        <v>18900</v>
      </c>
      <c r="AC20" s="143">
        <v>22500</v>
      </c>
      <c r="AD20" s="143">
        <v>22500</v>
      </c>
      <c r="AE20" s="143">
        <v>22500</v>
      </c>
      <c r="AF20" s="143">
        <v>22500</v>
      </c>
      <c r="AG20" s="143">
        <f t="shared" ref="AG20:AG24" si="7">U20*AA20*12/1000000</f>
        <v>3.6720000000000002</v>
      </c>
      <c r="AH20" s="143">
        <f t="shared" ref="AH20:AH24" si="8">V20*AB20*12/1000000</f>
        <v>4.0823999999999998</v>
      </c>
      <c r="AI20" s="143">
        <f t="shared" si="3"/>
        <v>4.8600000000000003</v>
      </c>
      <c r="AJ20" s="143">
        <f t="shared" si="4"/>
        <v>4.8600000000000003</v>
      </c>
      <c r="AK20" s="143">
        <f t="shared" si="5"/>
        <v>4.8600000000000003</v>
      </c>
      <c r="AL20" s="143">
        <f t="shared" si="6"/>
        <v>4.8600000000000003</v>
      </c>
    </row>
    <row r="21" spans="1:38" ht="38.25" x14ac:dyDescent="0.2">
      <c r="A21" s="138" t="s">
        <v>162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>
        <v>40</v>
      </c>
      <c r="V21" s="58">
        <v>40</v>
      </c>
      <c r="W21" s="58">
        <v>40</v>
      </c>
      <c r="X21" s="58">
        <v>40</v>
      </c>
      <c r="Y21" s="58">
        <v>40</v>
      </c>
      <c r="Z21" s="58">
        <v>40</v>
      </c>
      <c r="AA21" s="143">
        <v>17000</v>
      </c>
      <c r="AB21" s="143">
        <v>18900</v>
      </c>
      <c r="AC21" s="143">
        <v>22500</v>
      </c>
      <c r="AD21" s="143">
        <v>22500</v>
      </c>
      <c r="AE21" s="143">
        <v>22500</v>
      </c>
      <c r="AF21" s="143">
        <v>22500</v>
      </c>
      <c r="AG21" s="143">
        <f t="shared" si="7"/>
        <v>8.16</v>
      </c>
      <c r="AH21" s="143">
        <f t="shared" si="8"/>
        <v>9.0719999999999992</v>
      </c>
      <c r="AI21" s="143">
        <f t="shared" si="3"/>
        <v>10.8</v>
      </c>
      <c r="AJ21" s="143">
        <f t="shared" si="4"/>
        <v>10.8</v>
      </c>
      <c r="AK21" s="143">
        <f t="shared" si="5"/>
        <v>10.8</v>
      </c>
      <c r="AL21" s="143">
        <f t="shared" si="6"/>
        <v>10.8</v>
      </c>
    </row>
    <row r="22" spans="1:38" ht="38.25" x14ac:dyDescent="0.2">
      <c r="A22" s="138" t="s">
        <v>157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>
        <v>18</v>
      </c>
      <c r="V22" s="58">
        <v>16</v>
      </c>
      <c r="W22" s="58">
        <v>18</v>
      </c>
      <c r="X22" s="58">
        <v>18</v>
      </c>
      <c r="Y22" s="58">
        <v>18</v>
      </c>
      <c r="Z22" s="58">
        <v>18</v>
      </c>
      <c r="AA22" s="143">
        <v>17000</v>
      </c>
      <c r="AB22" s="143">
        <v>18900</v>
      </c>
      <c r="AC22" s="143">
        <v>22500</v>
      </c>
      <c r="AD22" s="143">
        <v>22500</v>
      </c>
      <c r="AE22" s="143">
        <v>22500</v>
      </c>
      <c r="AF22" s="143">
        <v>22500</v>
      </c>
      <c r="AG22" s="143">
        <f t="shared" si="7"/>
        <v>3.6720000000000002</v>
      </c>
      <c r="AH22" s="143">
        <f t="shared" si="8"/>
        <v>3.6288</v>
      </c>
      <c r="AI22" s="143">
        <f t="shared" si="3"/>
        <v>4.8600000000000003</v>
      </c>
      <c r="AJ22" s="143">
        <f t="shared" si="4"/>
        <v>4.8600000000000003</v>
      </c>
      <c r="AK22" s="143">
        <f t="shared" si="5"/>
        <v>4.8600000000000003</v>
      </c>
      <c r="AL22" s="143">
        <f t="shared" si="6"/>
        <v>4.8600000000000003</v>
      </c>
    </row>
    <row r="23" spans="1:38" ht="51" x14ac:dyDescent="0.2">
      <c r="A23" s="138" t="s">
        <v>161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>
        <v>36</v>
      </c>
      <c r="V23" s="58">
        <v>33</v>
      </c>
      <c r="W23" s="58">
        <v>33</v>
      </c>
      <c r="X23" s="58">
        <v>33</v>
      </c>
      <c r="Y23" s="58">
        <v>33</v>
      </c>
      <c r="Z23" s="58">
        <v>33</v>
      </c>
      <c r="AA23" s="143">
        <v>17000</v>
      </c>
      <c r="AB23" s="143">
        <v>18900</v>
      </c>
      <c r="AC23" s="143">
        <v>22500</v>
      </c>
      <c r="AD23" s="143">
        <v>22500</v>
      </c>
      <c r="AE23" s="143">
        <v>22500</v>
      </c>
      <c r="AF23" s="143">
        <v>22500</v>
      </c>
      <c r="AG23" s="143">
        <f t="shared" si="7"/>
        <v>7.3440000000000003</v>
      </c>
      <c r="AH23" s="143">
        <f t="shared" si="8"/>
        <v>7.4843999999999999</v>
      </c>
      <c r="AI23" s="143">
        <f t="shared" si="3"/>
        <v>8.91</v>
      </c>
      <c r="AJ23" s="143">
        <f t="shared" si="4"/>
        <v>8.91</v>
      </c>
      <c r="AK23" s="143">
        <f t="shared" si="5"/>
        <v>8.91</v>
      </c>
      <c r="AL23" s="143">
        <f t="shared" si="6"/>
        <v>8.91</v>
      </c>
    </row>
    <row r="24" spans="1:38" x14ac:dyDescent="0.2">
      <c r="A24" s="138" t="s">
        <v>163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>
        <v>2070</v>
      </c>
      <c r="V24" s="58">
        <v>2078</v>
      </c>
      <c r="W24" s="58">
        <v>2086</v>
      </c>
      <c r="X24" s="58">
        <v>2078</v>
      </c>
      <c r="Y24" s="58">
        <v>2078</v>
      </c>
      <c r="Z24" s="58">
        <v>2078</v>
      </c>
      <c r="AA24" s="143">
        <v>16100</v>
      </c>
      <c r="AB24" s="143">
        <v>18900</v>
      </c>
      <c r="AC24" s="143">
        <v>22500</v>
      </c>
      <c r="AD24" s="143">
        <v>22500</v>
      </c>
      <c r="AE24" s="143">
        <v>22500</v>
      </c>
      <c r="AF24" s="143">
        <v>22500</v>
      </c>
      <c r="AG24" s="143">
        <f t="shared" si="7"/>
        <v>399.92399999999998</v>
      </c>
      <c r="AH24" s="143">
        <f t="shared" si="8"/>
        <v>471.29039999999998</v>
      </c>
      <c r="AI24" s="143">
        <f t="shared" si="3"/>
        <v>563.22</v>
      </c>
      <c r="AJ24" s="143">
        <f t="shared" si="4"/>
        <v>561.05999999999995</v>
      </c>
      <c r="AK24" s="143">
        <f t="shared" si="5"/>
        <v>561.05999999999995</v>
      </c>
      <c r="AL24" s="143">
        <f t="shared" si="6"/>
        <v>561.05999999999995</v>
      </c>
    </row>
    <row r="25" spans="1:38" x14ac:dyDescent="0.2">
      <c r="A25" s="145" t="s">
        <v>177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>
        <v>1500</v>
      </c>
      <c r="V25" s="58">
        <v>1600</v>
      </c>
      <c r="W25" s="58">
        <v>1600</v>
      </c>
      <c r="X25" s="58">
        <v>1600</v>
      </c>
      <c r="Y25" s="58">
        <v>1601</v>
      </c>
      <c r="Z25" s="58">
        <v>1601</v>
      </c>
      <c r="AA25" s="143">
        <v>6550</v>
      </c>
      <c r="AB25" s="143">
        <v>100</v>
      </c>
      <c r="AC25" s="143">
        <v>0</v>
      </c>
      <c r="AD25" s="143">
        <v>0</v>
      </c>
      <c r="AE25" s="143">
        <v>0</v>
      </c>
      <c r="AF25" s="143">
        <v>0</v>
      </c>
      <c r="AG25" s="143">
        <f t="shared" ref="AG25" si="9">U25*AA25*12/1000000</f>
        <v>117.9</v>
      </c>
      <c r="AH25" s="143">
        <f t="shared" ref="AH25" si="10">V25*AB25*12/1000000</f>
        <v>1.92</v>
      </c>
      <c r="AI25" s="143">
        <f t="shared" ref="AI25" si="11">W25*AC25*12/1000000</f>
        <v>0</v>
      </c>
      <c r="AJ25" s="143">
        <f t="shared" ref="AJ25" si="12">X25*AD25*12/1000000</f>
        <v>0</v>
      </c>
      <c r="AK25" s="143">
        <f t="shared" ref="AK25" si="13">Y25*AE25*12/1000000</f>
        <v>0</v>
      </c>
      <c r="AL25" s="143">
        <f t="shared" ref="AL25" si="14">Z25*AF25*12/1000000</f>
        <v>0</v>
      </c>
    </row>
    <row r="26" spans="1:38" ht="56.25" x14ac:dyDescent="0.2">
      <c r="A26" s="59" t="s">
        <v>139</v>
      </c>
      <c r="B26" s="58"/>
      <c r="C26" s="58">
        <f>C10+C11+C12+C13+C14</f>
        <v>67.900000000000006</v>
      </c>
      <c r="D26" s="58">
        <f t="shared" ref="D26:N26" si="15">D10+D11+D12+D13+D14</f>
        <v>74.099999999999994</v>
      </c>
      <c r="E26" s="58">
        <f t="shared" si="15"/>
        <v>74.099999999999994</v>
      </c>
      <c r="F26" s="58">
        <f t="shared" si="15"/>
        <v>99.399999999999991</v>
      </c>
      <c r="G26" s="58">
        <f t="shared" si="15"/>
        <v>106.56</v>
      </c>
      <c r="H26" s="58">
        <f t="shared" si="15"/>
        <v>108.00999999999999</v>
      </c>
      <c r="I26" s="58">
        <f t="shared" si="15"/>
        <v>67.900000000000006</v>
      </c>
      <c r="J26" s="58">
        <f t="shared" si="15"/>
        <v>74.099999999999994</v>
      </c>
      <c r="K26" s="58">
        <f t="shared" si="15"/>
        <v>74.099999999999994</v>
      </c>
      <c r="L26" s="58">
        <f t="shared" si="15"/>
        <v>99.399999999999991</v>
      </c>
      <c r="M26" s="58">
        <f t="shared" si="15"/>
        <v>106.56</v>
      </c>
      <c r="N26" s="58">
        <f t="shared" si="15"/>
        <v>108.00999999999999</v>
      </c>
      <c r="O26" s="58"/>
      <c r="P26" s="58"/>
      <c r="Q26" s="58"/>
      <c r="R26" s="58"/>
      <c r="S26" s="58"/>
      <c r="T26" s="58"/>
      <c r="U26" s="58">
        <f>U10+U11+U12+U13+U14+U18+U19+U20+U21+U22+U23+U24</f>
        <v>3861</v>
      </c>
      <c r="V26" s="58">
        <f t="shared" ref="V26:Z26" si="16">V10+V11+V12+V13+V14+V18+V19+V20+V21+V22+V23+V24</f>
        <v>3968</v>
      </c>
      <c r="W26" s="58">
        <f t="shared" si="16"/>
        <v>3977</v>
      </c>
      <c r="X26" s="58">
        <f t="shared" si="16"/>
        <v>3968</v>
      </c>
      <c r="Y26" s="58">
        <f t="shared" si="16"/>
        <v>3971</v>
      </c>
      <c r="Z26" s="58">
        <f t="shared" si="16"/>
        <v>3971</v>
      </c>
      <c r="AA26" s="143">
        <v>37831.088664421994</v>
      </c>
      <c r="AB26" s="143">
        <v>38389.826948924732</v>
      </c>
      <c r="AC26" s="143">
        <v>40476.31006194542</v>
      </c>
      <c r="AD26" s="143">
        <v>42349</v>
      </c>
      <c r="AE26" s="143">
        <v>42542.810375220346</v>
      </c>
      <c r="AF26" s="143">
        <v>42642.491395953999</v>
      </c>
      <c r="AG26" s="143">
        <f>AG10+AG25+AG11+AG12+AG13+AG14+AG15+AG18+AG19+AG20+AG21+AG22+AG23+AG24+0.07</f>
        <v>1831.1843200000003</v>
      </c>
      <c r="AH26" s="143">
        <f>AH10+AH25+AH11+AH12+AH13+AH14+AH15+AH18+AH19+AH20+AH21+AH22+AH23+AH24-0.62</f>
        <v>1872.2745760000003</v>
      </c>
      <c r="AI26" s="143">
        <f>AI10+AI25+AI11+AI12+AI13+AI14+AI15+AI18+AI19+AI20+AI21+AI22+AI23+AI24-8.28</f>
        <v>1976.1184799999999</v>
      </c>
      <c r="AJ26" s="143">
        <f>AJ10+AJ25+AJ11+AJ12+AJ13+AJ14+AJ15+AJ18+AJ19+AJ20+AJ21+AJ22+AJ23+AJ24-1.03</f>
        <v>2065.3764799999994</v>
      </c>
      <c r="AK26" s="143">
        <f>AK10+AK25+AK11+AK12+AK13+AK14+AK15+AK18+AK19+AK20+AK21+AK22+AK23+AK24-0.97</f>
        <v>2076.9165278</v>
      </c>
      <c r="AL26" s="143">
        <f>AL10+AL25+AL11+AL12+AL13+AL14+AL15+AL18+AL19+AL20+AL21+AL22+AL23+AL24-1.11</f>
        <v>2081.5285277999997</v>
      </c>
    </row>
    <row r="27" spans="1:38" x14ac:dyDescent="0.2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</row>
  </sheetData>
  <mergeCells count="36">
    <mergeCell ref="B4:B7"/>
    <mergeCell ref="I6:I7"/>
    <mergeCell ref="K6:K7"/>
    <mergeCell ref="Q6:Q7"/>
    <mergeCell ref="R6:T6"/>
    <mergeCell ref="U4:AL4"/>
    <mergeCell ref="AA5:AF5"/>
    <mergeCell ref="AG6:AG7"/>
    <mergeCell ref="AI6:AI7"/>
    <mergeCell ref="AJ6:AL6"/>
    <mergeCell ref="V6:V7"/>
    <mergeCell ref="AB6:AB7"/>
    <mergeCell ref="X6:Z6"/>
    <mergeCell ref="AG5:AL5"/>
    <mergeCell ref="AH6:AH7"/>
    <mergeCell ref="AA6:AA7"/>
    <mergeCell ref="AC6:AC7"/>
    <mergeCell ref="AD6:AF6"/>
    <mergeCell ref="U5:Z5"/>
    <mergeCell ref="W6:W7"/>
    <mergeCell ref="U6:U7"/>
    <mergeCell ref="C2:P2"/>
    <mergeCell ref="Q2:T2"/>
    <mergeCell ref="C6:C7"/>
    <mergeCell ref="J6:J7"/>
    <mergeCell ref="P6:P7"/>
    <mergeCell ref="C4:H4"/>
    <mergeCell ref="I4:T4"/>
    <mergeCell ref="E6:E7"/>
    <mergeCell ref="F6:H6"/>
    <mergeCell ref="L6:N6"/>
    <mergeCell ref="C5:H5"/>
    <mergeCell ref="O6:O7"/>
    <mergeCell ref="D6:D7"/>
    <mergeCell ref="O5:T5"/>
    <mergeCell ref="I5:N5"/>
  </mergeCells>
  <phoneticPr fontId="15" type="noConversion"/>
  <printOptions horizontalCentered="1"/>
  <pageMargins left="0.19685039370078741" right="0" top="0.19685039370078741" bottom="0.19685039370078741" header="0.11811023622047245" footer="0.11811023622047245"/>
  <pageSetup paperSize="9" scale="61" fitToWidth="2" orientation="landscape" r:id="rId1"/>
  <headerFooter alignWithMargins="0"/>
  <colBreaks count="1" manualBreakCount="1">
    <brk id="20" max="2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indexed="50"/>
  </sheetPr>
  <dimension ref="A1:AQ20"/>
  <sheetViews>
    <sheetView view="pageBreakPreview" zoomScale="75" zoomScaleNormal="75" workbookViewId="0">
      <selection activeCell="G13" sqref="G13"/>
    </sheetView>
  </sheetViews>
  <sheetFormatPr defaultRowHeight="12.75" x14ac:dyDescent="0.2"/>
  <cols>
    <col min="1" max="1" width="27.85546875" customWidth="1"/>
    <col min="2" max="2" width="9.42578125" customWidth="1"/>
    <col min="3" max="3" width="9.7109375" bestFit="1" customWidth="1"/>
    <col min="4" max="4" width="10.42578125" customWidth="1"/>
    <col min="5" max="7" width="9.7109375" bestFit="1" customWidth="1"/>
    <col min="8" max="8" width="10.85546875" customWidth="1"/>
    <col min="9" max="9" width="11.42578125" customWidth="1"/>
    <col min="10" max="10" width="11.28515625" customWidth="1"/>
    <col min="11" max="11" width="10.7109375" customWidth="1"/>
    <col min="12" max="12" width="10.85546875" customWidth="1"/>
    <col min="13" max="13" width="11.42578125" customWidth="1"/>
    <col min="16" max="16" width="10.28515625" customWidth="1"/>
    <col min="20" max="21" width="11.140625" customWidth="1"/>
    <col min="22" max="22" width="35.140625" customWidth="1"/>
    <col min="23" max="23" width="22.42578125" customWidth="1"/>
    <col min="24" max="24" width="17.42578125" customWidth="1"/>
    <col min="25" max="25" width="12.140625" customWidth="1"/>
    <col min="26" max="26" width="12.42578125" customWidth="1"/>
    <col min="27" max="27" width="12" customWidth="1"/>
    <col min="28" max="28" width="11.5703125" customWidth="1"/>
    <col min="29" max="29" width="12.140625" customWidth="1"/>
    <col min="30" max="30" width="12.85546875" customWidth="1"/>
    <col min="31" max="31" width="10" customWidth="1"/>
    <col min="32" max="32" width="9.85546875" customWidth="1"/>
    <col min="33" max="34" width="10.42578125" customWidth="1"/>
    <col min="35" max="35" width="10" customWidth="1"/>
    <col min="36" max="37" width="11.140625" customWidth="1"/>
    <col min="38" max="38" width="18.7109375" customWidth="1"/>
    <col min="39" max="39" width="16.140625" customWidth="1"/>
    <col min="40" max="40" width="16.42578125" customWidth="1"/>
    <col min="41" max="41" width="19.28515625" customWidth="1"/>
    <col min="42" max="42" width="16.7109375" customWidth="1"/>
    <col min="43" max="43" width="15.85546875" customWidth="1"/>
  </cols>
  <sheetData>
    <row r="1" spans="1:43" ht="29.45" customHeight="1" x14ac:dyDescent="0.3">
      <c r="A1" s="8"/>
      <c r="B1" s="8"/>
      <c r="C1" s="8"/>
      <c r="D1" s="8"/>
      <c r="E1" s="198"/>
      <c r="F1" s="198"/>
      <c r="G1" s="198"/>
    </row>
    <row r="2" spans="1:43" ht="42.75" customHeight="1" x14ac:dyDescent="0.2">
      <c r="A2" s="199" t="s">
        <v>174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5"/>
      <c r="AM2" s="55"/>
      <c r="AN2" s="55"/>
      <c r="AO2" s="55"/>
      <c r="AP2" s="55"/>
      <c r="AQ2" s="55"/>
    </row>
    <row r="3" spans="1:43" ht="18.75" x14ac:dyDescent="0.3">
      <c r="A3" s="8"/>
      <c r="B3" s="8"/>
      <c r="C3" s="8"/>
      <c r="D3" s="8"/>
      <c r="E3" s="8"/>
      <c r="F3" s="8"/>
      <c r="G3" s="8"/>
      <c r="AK3" s="55"/>
      <c r="AL3" s="54"/>
      <c r="AM3" s="54"/>
      <c r="AN3" s="54"/>
      <c r="AO3" s="54"/>
      <c r="AP3" s="54"/>
      <c r="AQ3" s="54"/>
    </row>
    <row r="4" spans="1:43" ht="58.15" customHeight="1" x14ac:dyDescent="0.2">
      <c r="A4" s="183" t="s">
        <v>72</v>
      </c>
      <c r="B4" s="191" t="s">
        <v>75</v>
      </c>
      <c r="C4" s="192"/>
      <c r="D4" s="192"/>
      <c r="E4" s="192"/>
      <c r="F4" s="192"/>
      <c r="G4" s="193"/>
      <c r="H4" s="191" t="s">
        <v>73</v>
      </c>
      <c r="I4" s="192"/>
      <c r="J4" s="192"/>
      <c r="K4" s="192"/>
      <c r="L4" s="192"/>
      <c r="M4" s="193"/>
      <c r="N4" s="191" t="s">
        <v>74</v>
      </c>
      <c r="O4" s="192"/>
      <c r="P4" s="192"/>
      <c r="Q4" s="192"/>
      <c r="R4" s="192"/>
      <c r="S4" s="193"/>
      <c r="T4" s="191" t="s">
        <v>90</v>
      </c>
      <c r="U4" s="193"/>
      <c r="V4" s="191" t="s">
        <v>112</v>
      </c>
      <c r="W4" s="193"/>
      <c r="X4" s="184" t="s">
        <v>97</v>
      </c>
      <c r="Y4" s="186" t="s">
        <v>98</v>
      </c>
      <c r="Z4" s="188"/>
      <c r="AA4" s="188"/>
      <c r="AB4" s="188"/>
      <c r="AC4" s="188"/>
      <c r="AD4" s="188"/>
      <c r="AE4" s="187"/>
      <c r="AF4" s="183" t="s">
        <v>91</v>
      </c>
      <c r="AG4" s="183"/>
      <c r="AH4" s="183"/>
      <c r="AI4" s="183"/>
      <c r="AJ4" s="183"/>
      <c r="AK4" s="183"/>
      <c r="AL4" s="183" t="s">
        <v>99</v>
      </c>
      <c r="AM4" s="186" t="s">
        <v>98</v>
      </c>
      <c r="AN4" s="188"/>
      <c r="AO4" s="188"/>
      <c r="AP4" s="188"/>
      <c r="AQ4" s="187"/>
    </row>
    <row r="5" spans="1:43" ht="102" customHeight="1" x14ac:dyDescent="0.2">
      <c r="A5" s="183"/>
      <c r="B5" s="194"/>
      <c r="C5" s="195"/>
      <c r="D5" s="195"/>
      <c r="E5" s="195"/>
      <c r="F5" s="195"/>
      <c r="G5" s="196"/>
      <c r="H5" s="194"/>
      <c r="I5" s="195"/>
      <c r="J5" s="195"/>
      <c r="K5" s="195"/>
      <c r="L5" s="195"/>
      <c r="M5" s="196"/>
      <c r="N5" s="194"/>
      <c r="O5" s="195"/>
      <c r="P5" s="195"/>
      <c r="Q5" s="195"/>
      <c r="R5" s="195"/>
      <c r="S5" s="196"/>
      <c r="T5" s="194"/>
      <c r="U5" s="196"/>
      <c r="V5" s="194"/>
      <c r="W5" s="196"/>
      <c r="X5" s="197"/>
      <c r="Y5" s="183" t="s">
        <v>109</v>
      </c>
      <c r="Z5" s="183" t="s">
        <v>108</v>
      </c>
      <c r="AA5" s="183" t="s">
        <v>110</v>
      </c>
      <c r="AB5" s="183" t="s">
        <v>111</v>
      </c>
      <c r="AC5" s="183" t="s">
        <v>21</v>
      </c>
      <c r="AD5" s="183" t="s">
        <v>33</v>
      </c>
      <c r="AE5" s="183" t="s">
        <v>37</v>
      </c>
      <c r="AF5" s="186" t="s">
        <v>78</v>
      </c>
      <c r="AG5" s="187"/>
      <c r="AH5" s="186" t="s">
        <v>79</v>
      </c>
      <c r="AI5" s="187"/>
      <c r="AJ5" s="186" t="s">
        <v>80</v>
      </c>
      <c r="AK5" s="187"/>
      <c r="AL5" s="183"/>
      <c r="AM5" s="183" t="s">
        <v>101</v>
      </c>
      <c r="AN5" s="183" t="s">
        <v>102</v>
      </c>
      <c r="AO5" s="183" t="s">
        <v>103</v>
      </c>
      <c r="AP5" s="183" t="s">
        <v>104</v>
      </c>
      <c r="AQ5" s="183" t="s">
        <v>105</v>
      </c>
    </row>
    <row r="6" spans="1:43" ht="39.75" customHeight="1" x14ac:dyDescent="0.2">
      <c r="A6" s="183"/>
      <c r="B6" s="183" t="s">
        <v>148</v>
      </c>
      <c r="C6" s="183" t="s">
        <v>170</v>
      </c>
      <c r="D6" s="183" t="s">
        <v>175</v>
      </c>
      <c r="E6" s="183" t="s">
        <v>46</v>
      </c>
      <c r="F6" s="183"/>
      <c r="G6" s="183"/>
      <c r="H6" s="183" t="s">
        <v>148</v>
      </c>
      <c r="I6" s="183" t="s">
        <v>170</v>
      </c>
      <c r="J6" s="183" t="s">
        <v>175</v>
      </c>
      <c r="K6" s="183" t="s">
        <v>46</v>
      </c>
      <c r="L6" s="183"/>
      <c r="M6" s="183"/>
      <c r="N6" s="183" t="s">
        <v>148</v>
      </c>
      <c r="O6" s="183" t="s">
        <v>170</v>
      </c>
      <c r="P6" s="183" t="s">
        <v>175</v>
      </c>
      <c r="Q6" s="183" t="s">
        <v>46</v>
      </c>
      <c r="R6" s="183"/>
      <c r="S6" s="183"/>
      <c r="T6" s="184" t="s">
        <v>170</v>
      </c>
      <c r="U6" s="184" t="s">
        <v>175</v>
      </c>
      <c r="V6" s="184" t="s">
        <v>106</v>
      </c>
      <c r="W6" s="184" t="s">
        <v>107</v>
      </c>
      <c r="X6" s="197"/>
      <c r="Y6" s="183"/>
      <c r="Z6" s="183"/>
      <c r="AA6" s="183"/>
      <c r="AB6" s="183"/>
      <c r="AC6" s="183"/>
      <c r="AD6" s="183"/>
      <c r="AE6" s="183"/>
      <c r="AF6" s="184" t="s">
        <v>170</v>
      </c>
      <c r="AG6" s="184" t="s">
        <v>175</v>
      </c>
      <c r="AH6" s="184" t="s">
        <v>170</v>
      </c>
      <c r="AI6" s="184" t="s">
        <v>175</v>
      </c>
      <c r="AJ6" s="184" t="s">
        <v>170</v>
      </c>
      <c r="AK6" s="184" t="s">
        <v>175</v>
      </c>
      <c r="AL6" s="183"/>
      <c r="AM6" s="183"/>
      <c r="AN6" s="183"/>
      <c r="AO6" s="183"/>
      <c r="AP6" s="183"/>
      <c r="AQ6" s="183"/>
    </row>
    <row r="7" spans="1:43" ht="36" customHeight="1" x14ac:dyDescent="0.2">
      <c r="A7" s="183"/>
      <c r="B7" s="183"/>
      <c r="C7" s="183"/>
      <c r="D7" s="183"/>
      <c r="E7" s="68" t="s">
        <v>150</v>
      </c>
      <c r="F7" s="68" t="s">
        <v>149</v>
      </c>
      <c r="G7" s="68" t="s">
        <v>172</v>
      </c>
      <c r="H7" s="183"/>
      <c r="I7" s="183"/>
      <c r="J7" s="183"/>
      <c r="K7" s="141" t="s">
        <v>150</v>
      </c>
      <c r="L7" s="141" t="s">
        <v>149</v>
      </c>
      <c r="M7" s="141" t="s">
        <v>172</v>
      </c>
      <c r="N7" s="183"/>
      <c r="O7" s="183"/>
      <c r="P7" s="183"/>
      <c r="Q7" s="141" t="s">
        <v>150</v>
      </c>
      <c r="R7" s="141" t="s">
        <v>149</v>
      </c>
      <c r="S7" s="141" t="s">
        <v>172</v>
      </c>
      <c r="T7" s="185"/>
      <c r="U7" s="185"/>
      <c r="V7" s="185"/>
      <c r="W7" s="185"/>
      <c r="X7" s="185"/>
      <c r="Y7" s="183"/>
      <c r="Z7" s="183"/>
      <c r="AA7" s="183"/>
      <c r="AB7" s="183"/>
      <c r="AC7" s="183"/>
      <c r="AD7" s="183"/>
      <c r="AE7" s="183"/>
      <c r="AF7" s="185"/>
      <c r="AG7" s="185"/>
      <c r="AH7" s="185"/>
      <c r="AI7" s="185"/>
      <c r="AJ7" s="185"/>
      <c r="AK7" s="185"/>
      <c r="AL7" s="183"/>
      <c r="AM7" s="183"/>
      <c r="AN7" s="183"/>
      <c r="AO7" s="183"/>
      <c r="AP7" s="183"/>
      <c r="AQ7" s="183"/>
    </row>
    <row r="8" spans="1:43" ht="18.75" x14ac:dyDescent="0.2">
      <c r="A8" s="125" t="s">
        <v>153</v>
      </c>
      <c r="B8" s="126">
        <v>67.986999999999995</v>
      </c>
      <c r="C8" s="126">
        <v>74.105000000000004</v>
      </c>
      <c r="D8" s="126">
        <v>80.819999999999993</v>
      </c>
      <c r="E8" s="127">
        <v>99.5</v>
      </c>
      <c r="F8" s="127">
        <v>104.13</v>
      </c>
      <c r="G8" s="127">
        <v>104.95</v>
      </c>
      <c r="H8" s="126">
        <v>1600.59</v>
      </c>
      <c r="I8" s="144">
        <v>1870.97</v>
      </c>
      <c r="J8" s="144">
        <v>2015.12</v>
      </c>
      <c r="K8" s="126">
        <v>2016.49</v>
      </c>
      <c r="L8" s="127">
        <v>2020.25</v>
      </c>
      <c r="M8" s="127">
        <v>2025</v>
      </c>
      <c r="N8" s="129">
        <v>3661</v>
      </c>
      <c r="O8" s="129">
        <v>3968</v>
      </c>
      <c r="P8" s="129">
        <v>3977</v>
      </c>
      <c r="Q8" s="129">
        <v>3968</v>
      </c>
      <c r="R8" s="130">
        <v>3971</v>
      </c>
      <c r="S8" s="130">
        <v>3971</v>
      </c>
      <c r="T8" s="131">
        <v>89</v>
      </c>
      <c r="U8" s="132">
        <v>74</v>
      </c>
      <c r="V8" s="133"/>
      <c r="W8" s="134"/>
      <c r="X8" s="135">
        <v>6</v>
      </c>
      <c r="Y8" s="128"/>
      <c r="Z8" s="136"/>
      <c r="AA8" s="136"/>
      <c r="AB8" s="137"/>
      <c r="AC8" s="137">
        <v>6</v>
      </c>
      <c r="AD8" s="137"/>
      <c r="AE8" s="132"/>
      <c r="AF8" s="131">
        <v>72</v>
      </c>
      <c r="AG8" s="137">
        <v>72</v>
      </c>
      <c r="AH8" s="137"/>
      <c r="AI8" s="137"/>
      <c r="AJ8" s="137"/>
      <c r="AK8" s="132"/>
      <c r="AL8" s="135">
        <v>4</v>
      </c>
      <c r="AM8" s="131">
        <v>1</v>
      </c>
      <c r="AN8" s="137">
        <v>1</v>
      </c>
      <c r="AO8" s="137">
        <v>1</v>
      </c>
      <c r="AP8" s="137"/>
      <c r="AQ8" s="132">
        <v>1</v>
      </c>
    </row>
    <row r="9" spans="1:43" ht="19.5" x14ac:dyDescent="0.2">
      <c r="A9" s="47" t="s">
        <v>77</v>
      </c>
      <c r="B9" s="7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7"/>
      <c r="O9" s="5"/>
      <c r="P9" s="5"/>
      <c r="Q9" s="5"/>
      <c r="R9" s="5"/>
      <c r="S9" s="5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</row>
    <row r="10" spans="1:43" ht="18.75" x14ac:dyDescent="0.2">
      <c r="A10" s="44"/>
      <c r="B10" s="45"/>
      <c r="C10" s="46"/>
      <c r="D10" s="46"/>
      <c r="E10" s="46"/>
      <c r="F10" s="46"/>
      <c r="G10" s="46"/>
      <c r="H10" s="45"/>
      <c r="I10" s="46"/>
      <c r="J10" s="46"/>
      <c r="K10" s="46"/>
      <c r="L10" s="46"/>
      <c r="M10" s="46"/>
      <c r="N10" s="45"/>
      <c r="O10" s="46"/>
      <c r="P10" s="46"/>
      <c r="Q10" s="46"/>
      <c r="R10" s="46"/>
      <c r="S10" s="46"/>
    </row>
    <row r="11" spans="1:43" ht="56.25" customHeight="1" x14ac:dyDescent="0.2">
      <c r="A11" s="182" t="s">
        <v>76</v>
      </c>
      <c r="B11" s="182"/>
      <c r="C11" s="182"/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X11" s="182" t="s">
        <v>76</v>
      </c>
      <c r="Y11" s="182"/>
      <c r="Z11" s="182"/>
      <c r="AA11" s="182"/>
      <c r="AB11" s="182"/>
      <c r="AC11" s="182"/>
      <c r="AD11" s="182"/>
      <c r="AE11" s="182"/>
      <c r="AF11" s="182"/>
      <c r="AG11" s="182"/>
      <c r="AH11" s="182"/>
      <c r="AI11" s="182"/>
      <c r="AJ11" s="182"/>
      <c r="AK11" s="182"/>
      <c r="AL11" s="182"/>
      <c r="AM11" s="182"/>
      <c r="AN11" s="182"/>
      <c r="AO11" s="182"/>
      <c r="AP11" s="182"/>
      <c r="AQ11" s="182"/>
    </row>
    <row r="12" spans="1:43" ht="18.75" x14ac:dyDescent="0.3">
      <c r="A12" s="8"/>
      <c r="B12" s="8"/>
      <c r="C12" s="8"/>
      <c r="D12" s="8"/>
      <c r="E12" s="8"/>
      <c r="F12" s="8"/>
      <c r="G12" s="8"/>
    </row>
    <row r="13" spans="1:43" ht="36.6" customHeight="1" x14ac:dyDescent="0.2"/>
    <row r="20" spans="34:35" ht="18.75" x14ac:dyDescent="0.2">
      <c r="AH20" s="189"/>
      <c r="AI20" s="190"/>
    </row>
  </sheetData>
  <mergeCells count="53">
    <mergeCell ref="AH6:AH7"/>
    <mergeCell ref="AJ5:AK5"/>
    <mergeCell ref="AM5:AM7"/>
    <mergeCell ref="AN5:AN7"/>
    <mergeCell ref="AO5:AO7"/>
    <mergeCell ref="E1:G1"/>
    <mergeCell ref="E6:G6"/>
    <mergeCell ref="D6:D7"/>
    <mergeCell ref="C6:C7"/>
    <mergeCell ref="V4:W5"/>
    <mergeCell ref="V6:V7"/>
    <mergeCell ref="W6:W7"/>
    <mergeCell ref="A2:W2"/>
    <mergeCell ref="N4:S5"/>
    <mergeCell ref="Q6:S6"/>
    <mergeCell ref="N6:N7"/>
    <mergeCell ref="O6:O7"/>
    <mergeCell ref="P6:P7"/>
    <mergeCell ref="H6:H7"/>
    <mergeCell ref="I6:I7"/>
    <mergeCell ref="J6:J7"/>
    <mergeCell ref="AH20:AI20"/>
    <mergeCell ref="B4:G5"/>
    <mergeCell ref="T4:U5"/>
    <mergeCell ref="AF5:AG5"/>
    <mergeCell ref="AJ6:AJ7"/>
    <mergeCell ref="Y4:AE4"/>
    <mergeCell ref="Y5:Y7"/>
    <mergeCell ref="X4:X7"/>
    <mergeCell ref="AA5:AA7"/>
    <mergeCell ref="AB5:AB7"/>
    <mergeCell ref="AC5:AC7"/>
    <mergeCell ref="AD5:AD7"/>
    <mergeCell ref="AE5:AE7"/>
    <mergeCell ref="H4:M5"/>
    <mergeCell ref="AF4:AK4"/>
    <mergeCell ref="AF6:AF7"/>
    <mergeCell ref="A11:U11"/>
    <mergeCell ref="AP5:AP7"/>
    <mergeCell ref="AQ5:AQ7"/>
    <mergeCell ref="U6:U7"/>
    <mergeCell ref="T6:T7"/>
    <mergeCell ref="AI6:AI7"/>
    <mergeCell ref="X11:AQ11"/>
    <mergeCell ref="AH5:AI5"/>
    <mergeCell ref="K6:M6"/>
    <mergeCell ref="A4:A7"/>
    <mergeCell ref="B6:B7"/>
    <mergeCell ref="Z5:Z7"/>
    <mergeCell ref="AK6:AK7"/>
    <mergeCell ref="AM4:AQ4"/>
    <mergeCell ref="AL4:AL7"/>
    <mergeCell ref="AG6:AG7"/>
  </mergeCells>
  <phoneticPr fontId="15" type="noConversion"/>
  <printOptions horizontalCentered="1"/>
  <pageMargins left="0" right="0" top="0.39370078740157483" bottom="0.19685039370078741" header="0" footer="0"/>
  <pageSetup paperSize="9" scale="48" orientation="landscape" r:id="rId1"/>
  <headerFooter alignWithMargins="0"/>
  <colBreaks count="1" manualBreakCount="1">
    <brk id="23" max="1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Прогноз 2023</vt:lpstr>
      <vt:lpstr>Приложение 2</vt:lpstr>
      <vt:lpstr>Прил 5 Прогноз по поселениям</vt:lpstr>
      <vt:lpstr>'Прил 5 Прогноз по поселениям'!Заголовки_для_печати</vt:lpstr>
      <vt:lpstr>'Приложение 2'!Заголовки_для_печати</vt:lpstr>
      <vt:lpstr>'Прогноз 2023'!Заголовки_для_печати</vt:lpstr>
      <vt:lpstr>'Прил 5 Прогноз по поселениям'!Область_печати</vt:lpstr>
      <vt:lpstr>'Приложение 2'!Область_печати</vt:lpstr>
      <vt:lpstr>'Прогноз 2023'!Область_печати</vt:lpstr>
    </vt:vector>
  </TitlesOfParts>
  <Company>AoIR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ShirovDS</cp:lastModifiedBy>
  <cp:lastPrinted>2021-10-14T05:10:51Z</cp:lastPrinted>
  <dcterms:created xsi:type="dcterms:W3CDTF">2006-03-06T08:26:24Z</dcterms:created>
  <dcterms:modified xsi:type="dcterms:W3CDTF">2021-10-14T05:10:55Z</dcterms:modified>
</cp:coreProperties>
</file>